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majot026\Desktop\haya\009決算関係\令和５年度分\令和５年度決算書\"/>
    </mc:Choice>
  </mc:AlternateContent>
  <xr:revisionPtr revIDLastSave="0" documentId="13_ncr:1_{E4F0CD44-45AB-43D4-B6F3-A246896730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資金収支計算書収入" sheetId="5" r:id="rId1"/>
    <sheet name="資金収支計算書支出" sheetId="3" r:id="rId2"/>
    <sheet name="事業活動収支計算書①" sheetId="6" r:id="rId3"/>
    <sheet name="事業活動収支計算書②" sheetId="7" r:id="rId4"/>
    <sheet name="事業活動収支計算書③" sheetId="8" r:id="rId5"/>
  </sheets>
  <definedNames>
    <definedName name="_xlnm.Print_Area" localSheetId="1">資金収支計算書支出!$A$1:$K$119</definedName>
    <definedName name="_xlnm.Print_Area" localSheetId="0">資金収支計算書収入!$A$1:$K$75</definedName>
    <definedName name="_xlnm.Print_Area" localSheetId="2">事業活動収支計算書①!$A$1:$N$69</definedName>
    <definedName name="_xlnm.Print_Area" localSheetId="3">事業活動収支計算書②!$A$1:$M$71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5" i="3" l="1"/>
  <c r="K60" i="6"/>
  <c r="F62" i="5"/>
  <c r="C62" i="5"/>
  <c r="I63" i="5"/>
  <c r="F44" i="5"/>
  <c r="C28" i="5"/>
  <c r="K54" i="7"/>
  <c r="K59" i="7" s="1"/>
  <c r="H54" i="7"/>
  <c r="H59" i="7" s="1"/>
  <c r="E54" i="7"/>
  <c r="E59" i="7" s="1"/>
  <c r="H48" i="7"/>
  <c r="K50" i="6"/>
  <c r="K14" i="6"/>
  <c r="I18" i="3"/>
  <c r="I16" i="5"/>
  <c r="E48" i="7"/>
  <c r="F28" i="5" l="1"/>
  <c r="F31" i="5"/>
  <c r="I26" i="5"/>
  <c r="H24" i="6"/>
  <c r="E24" i="6"/>
  <c r="K22" i="6"/>
  <c r="E16" i="6"/>
  <c r="F24" i="5"/>
  <c r="C24" i="5"/>
  <c r="C31" i="5"/>
  <c r="I67" i="5" l="1"/>
  <c r="I40" i="5" l="1"/>
  <c r="H44" i="7" l="1"/>
  <c r="E44" i="7"/>
  <c r="K44" i="7" l="1"/>
  <c r="F76" i="3"/>
  <c r="C76" i="3"/>
  <c r="I81" i="3"/>
  <c r="I68" i="5"/>
  <c r="I73" i="3" l="1"/>
  <c r="F36" i="5"/>
  <c r="C36" i="5"/>
  <c r="I36" i="5" l="1"/>
  <c r="K47" i="6"/>
  <c r="K47" i="7" l="1"/>
  <c r="C118" i="3" l="1"/>
  <c r="C106" i="3" l="1"/>
  <c r="H46" i="7" l="1"/>
  <c r="H52" i="7" s="1"/>
  <c r="H60" i="7" s="1"/>
  <c r="H66" i="6"/>
  <c r="K16" i="7"/>
  <c r="K57" i="6"/>
  <c r="C85" i="3"/>
  <c r="C70" i="3" l="1"/>
  <c r="I72" i="3"/>
  <c r="I71" i="3"/>
  <c r="I50" i="3"/>
  <c r="I25" i="3"/>
  <c r="I106" i="3" l="1"/>
  <c r="I107" i="3" l="1"/>
  <c r="C10" i="8"/>
  <c r="I10" i="8"/>
  <c r="I23" i="8"/>
  <c r="C23" i="8"/>
  <c r="I11" i="8" l="1"/>
  <c r="I30" i="5"/>
  <c r="I29" i="5"/>
  <c r="F62" i="3" l="1"/>
  <c r="I24" i="8"/>
  <c r="F66" i="3" l="1"/>
  <c r="I20" i="3"/>
  <c r="I23" i="3"/>
  <c r="C66" i="3"/>
  <c r="C62" i="3"/>
  <c r="C56" i="3"/>
  <c r="K55" i="6"/>
  <c r="K25" i="6"/>
  <c r="E27" i="6"/>
  <c r="H27" i="6" l="1"/>
  <c r="I68" i="3" l="1"/>
  <c r="F56" i="3"/>
  <c r="I15" i="3"/>
  <c r="I118" i="3" l="1"/>
  <c r="I119" i="3" l="1"/>
  <c r="K33" i="6"/>
  <c r="K32" i="6"/>
  <c r="K31" i="6"/>
  <c r="K30" i="6"/>
  <c r="K23" i="6"/>
  <c r="K21" i="6"/>
  <c r="K19" i="6"/>
  <c r="K18" i="6"/>
  <c r="K17" i="6"/>
  <c r="K15" i="6"/>
  <c r="K13" i="6"/>
  <c r="K12" i="6"/>
  <c r="K11" i="6"/>
  <c r="K10" i="6"/>
  <c r="K9" i="6"/>
  <c r="K8" i="6"/>
  <c r="K7" i="6"/>
  <c r="I33" i="3"/>
  <c r="I32" i="3"/>
  <c r="I31" i="3"/>
  <c r="I30" i="3"/>
  <c r="I29" i="3"/>
  <c r="I28" i="3"/>
  <c r="I27" i="3"/>
  <c r="I26" i="3"/>
  <c r="I24" i="3"/>
  <c r="I22" i="3"/>
  <c r="I21" i="3"/>
  <c r="I19" i="3"/>
  <c r="I17" i="3"/>
  <c r="I16" i="3"/>
  <c r="I14" i="3"/>
  <c r="I13" i="3"/>
  <c r="I51" i="3"/>
  <c r="I57" i="3"/>
  <c r="I60" i="3"/>
  <c r="I86" i="3"/>
  <c r="I87" i="3"/>
  <c r="I71" i="5" l="1"/>
  <c r="I70" i="5"/>
  <c r="I66" i="5"/>
  <c r="I65" i="5"/>
  <c r="I64" i="5"/>
  <c r="I60" i="5"/>
  <c r="I59" i="5"/>
  <c r="I56" i="5"/>
  <c r="I55" i="5"/>
  <c r="I54" i="5"/>
  <c r="I53" i="5"/>
  <c r="I50" i="5"/>
  <c r="I49" i="5"/>
  <c r="I48" i="5"/>
  <c r="I45" i="5"/>
  <c r="I44" i="5"/>
  <c r="I43" i="5"/>
  <c r="I35" i="5"/>
  <c r="I34" i="5"/>
  <c r="I33" i="5"/>
  <c r="I32" i="5"/>
  <c r="I31" i="5"/>
  <c r="I28" i="5"/>
  <c r="I25" i="5"/>
  <c r="I22" i="5"/>
  <c r="I21" i="5"/>
  <c r="I20" i="5"/>
  <c r="I17" i="5"/>
  <c r="I15" i="5"/>
  <c r="I14" i="5"/>
  <c r="I13" i="5"/>
  <c r="I12" i="5"/>
  <c r="I11" i="5"/>
  <c r="I10" i="5"/>
  <c r="I9" i="5"/>
  <c r="K64" i="7" l="1"/>
  <c r="I80" i="3" l="1"/>
  <c r="I79" i="3"/>
  <c r="I78" i="3"/>
  <c r="I77" i="3"/>
  <c r="I74" i="3"/>
  <c r="I70" i="3" s="1"/>
  <c r="I64" i="3"/>
  <c r="I63" i="3"/>
  <c r="I46" i="3"/>
  <c r="I76" i="3" l="1"/>
  <c r="I62" i="3"/>
  <c r="I55" i="3"/>
  <c r="I54" i="3"/>
  <c r="I53" i="3"/>
  <c r="I52" i="3"/>
  <c r="I49" i="3"/>
  <c r="I48" i="3"/>
  <c r="I45" i="3"/>
  <c r="I44" i="3"/>
  <c r="I43" i="3"/>
  <c r="I42" i="3"/>
  <c r="I41" i="3"/>
  <c r="I40" i="3"/>
  <c r="I39" i="3"/>
  <c r="I38" i="3"/>
  <c r="I37" i="3"/>
  <c r="I36" i="3"/>
  <c r="I47" i="5"/>
  <c r="I47" i="3" l="1"/>
  <c r="K28" i="6" l="1"/>
  <c r="E66" i="6" l="1"/>
  <c r="I12" i="3" l="1"/>
  <c r="I11" i="3"/>
  <c r="I6" i="3"/>
  <c r="I8" i="3"/>
  <c r="I7" i="3"/>
  <c r="I5" i="3"/>
  <c r="K26" i="6"/>
  <c r="K24" i="6" s="1"/>
  <c r="K66" i="7" l="1"/>
  <c r="K51" i="7"/>
  <c r="K50" i="7"/>
  <c r="K49" i="7"/>
  <c r="K36" i="7"/>
  <c r="H35" i="7"/>
  <c r="H40" i="7" s="1"/>
  <c r="E35" i="7"/>
  <c r="E40" i="7" s="1"/>
  <c r="K32" i="7"/>
  <c r="H30" i="7"/>
  <c r="E30" i="7"/>
  <c r="H26" i="7"/>
  <c r="E26" i="7"/>
  <c r="K29" i="7"/>
  <c r="K28" i="7"/>
  <c r="K27" i="7"/>
  <c r="K22" i="7"/>
  <c r="E46" i="7" l="1"/>
  <c r="E52" i="7" s="1"/>
  <c r="E60" i="7" s="1"/>
  <c r="H33" i="7"/>
  <c r="H41" i="7" s="1"/>
  <c r="E33" i="7"/>
  <c r="E41" i="7" s="1"/>
  <c r="K48" i="7"/>
  <c r="K26" i="7"/>
  <c r="K35" i="7"/>
  <c r="K40" i="7" s="1"/>
  <c r="K30" i="7"/>
  <c r="K31" i="7"/>
  <c r="K21" i="7"/>
  <c r="K20" i="7"/>
  <c r="K19" i="7"/>
  <c r="K18" i="7"/>
  <c r="K17" i="7"/>
  <c r="K15" i="7"/>
  <c r="K14" i="7"/>
  <c r="K13" i="7"/>
  <c r="K12" i="7"/>
  <c r="K11" i="7"/>
  <c r="K10" i="7"/>
  <c r="K9" i="7"/>
  <c r="K8" i="7"/>
  <c r="K7" i="7"/>
  <c r="K6" i="7"/>
  <c r="K5" i="7"/>
  <c r="K4" i="7"/>
  <c r="K3" i="7"/>
  <c r="K46" i="7" l="1"/>
  <c r="K52" i="7" s="1"/>
  <c r="K60" i="7" s="1"/>
  <c r="K33" i="7"/>
  <c r="K41" i="7" s="1"/>
  <c r="K67" i="6"/>
  <c r="H42" i="6" l="1"/>
  <c r="K65" i="6"/>
  <c r="K64" i="6"/>
  <c r="K63" i="6"/>
  <c r="K62" i="6"/>
  <c r="K61" i="6"/>
  <c r="K59" i="6"/>
  <c r="K58" i="6"/>
  <c r="K56" i="6"/>
  <c r="K54" i="6"/>
  <c r="K53" i="6"/>
  <c r="K52" i="6"/>
  <c r="K51" i="6"/>
  <c r="K49" i="6"/>
  <c r="K48" i="6"/>
  <c r="K46" i="6"/>
  <c r="K45" i="6"/>
  <c r="K44" i="6"/>
  <c r="K43" i="6"/>
  <c r="E42" i="6"/>
  <c r="K41" i="6"/>
  <c r="K40" i="6"/>
  <c r="K39" i="6"/>
  <c r="K38" i="6"/>
  <c r="K37" i="6"/>
  <c r="H36" i="6"/>
  <c r="E36" i="6"/>
  <c r="H29" i="6"/>
  <c r="E29" i="6"/>
  <c r="H20" i="6"/>
  <c r="E20" i="6"/>
  <c r="H16" i="6"/>
  <c r="H6" i="6"/>
  <c r="E6" i="6"/>
  <c r="H23" i="7" l="1"/>
  <c r="H71" i="7" s="1"/>
  <c r="E23" i="7"/>
  <c r="E71" i="7" s="1"/>
  <c r="K42" i="6"/>
  <c r="H34" i="6"/>
  <c r="H70" i="7" s="1"/>
  <c r="K36" i="6"/>
  <c r="K29" i="6"/>
  <c r="K20" i="6"/>
  <c r="K16" i="6"/>
  <c r="K6" i="6"/>
  <c r="F42" i="5" l="1"/>
  <c r="C42" i="5"/>
  <c r="F27" i="5"/>
  <c r="C27" i="5"/>
  <c r="I42" i="5" l="1"/>
  <c r="I27" i="5"/>
  <c r="I85" i="3"/>
  <c r="I67" i="3"/>
  <c r="F70" i="3"/>
  <c r="F59" i="3"/>
  <c r="C59" i="3"/>
  <c r="F35" i="3"/>
  <c r="C35" i="3"/>
  <c r="F10" i="3"/>
  <c r="C10" i="3"/>
  <c r="F4" i="3"/>
  <c r="C4" i="3"/>
  <c r="I69" i="5"/>
  <c r="F69" i="5"/>
  <c r="C69" i="5"/>
  <c r="I58" i="5"/>
  <c r="F58" i="5"/>
  <c r="C58" i="5"/>
  <c r="C52" i="5"/>
  <c r="I52" i="5"/>
  <c r="F52" i="5"/>
  <c r="F47" i="5"/>
  <c r="C47" i="5"/>
  <c r="F19" i="5"/>
  <c r="C19" i="5"/>
  <c r="F8" i="5"/>
  <c r="C8" i="5"/>
  <c r="C75" i="5" l="1"/>
  <c r="F75" i="5"/>
  <c r="I24" i="5"/>
  <c r="I56" i="3"/>
  <c r="I35" i="3"/>
  <c r="I59" i="3"/>
  <c r="I66" i="3"/>
  <c r="I10" i="3"/>
  <c r="C91" i="3"/>
  <c r="I8" i="5"/>
  <c r="I19" i="5"/>
  <c r="I62" i="5"/>
  <c r="I4" i="3"/>
  <c r="I75" i="5" l="1"/>
  <c r="K27" i="6"/>
  <c r="E34" i="6"/>
  <c r="K34" i="6" s="1"/>
  <c r="E24" i="7" l="1"/>
  <c r="E70" i="7"/>
  <c r="K70" i="7" l="1"/>
  <c r="E74" i="7"/>
  <c r="E42" i="7"/>
  <c r="E63" i="7" s="1"/>
  <c r="E65" i="7" s="1"/>
  <c r="E67" i="7" s="1"/>
  <c r="K66" i="6"/>
  <c r="K71" i="7" l="1"/>
  <c r="H74" i="7"/>
  <c r="K23" i="7"/>
  <c r="H24" i="7"/>
  <c r="H42" i="7" l="1"/>
  <c r="H63" i="7" s="1"/>
  <c r="K24" i="7"/>
  <c r="K42" i="7" l="1"/>
  <c r="H65" i="7" l="1"/>
  <c r="H67" i="7" s="1"/>
  <c r="K67" i="7" s="1"/>
  <c r="K63" i="7"/>
  <c r="K65" i="7" s="1"/>
  <c r="I89" i="3"/>
  <c r="F91" i="3"/>
  <c r="I91" i="3" s="1"/>
</calcChain>
</file>

<file path=xl/sharedStrings.xml><?xml version="1.0" encoding="utf-8"?>
<sst xmlns="http://schemas.openxmlformats.org/spreadsheetml/2006/main" count="740" uniqueCount="327">
  <si>
    <t>予   算   額</t>
  </si>
  <si>
    <t>決  算  額</t>
  </si>
  <si>
    <t>差       異</t>
  </si>
  <si>
    <t>支 出 の 部</t>
  </si>
  <si>
    <t>適　　　要</t>
    <rPh sb="0" eb="1">
      <t>テキ</t>
    </rPh>
    <rPh sb="4" eb="5">
      <t>ヨウ</t>
    </rPh>
    <phoneticPr fontId="1"/>
  </si>
  <si>
    <t>　　　　　　　　　　　　科　　　　　　　目　　　　　　　</t>
    <rPh sb="12" eb="13">
      <t>カ</t>
    </rPh>
    <rPh sb="20" eb="21">
      <t>メ</t>
    </rPh>
    <phoneticPr fontId="1"/>
  </si>
  <si>
    <t xml:space="preserve"> 学生生徒等納付金収入</t>
    <phoneticPr fontId="1"/>
  </si>
  <si>
    <t xml:space="preserve">      授業料収入</t>
    <rPh sb="6" eb="8">
      <t>ジュギョウ</t>
    </rPh>
    <rPh sb="8" eb="9">
      <t>リョウ</t>
    </rPh>
    <rPh sb="9" eb="11">
      <t>シュウニュウ</t>
    </rPh>
    <phoneticPr fontId="1"/>
  </si>
  <si>
    <t xml:space="preserve">      入学金収入</t>
    <rPh sb="6" eb="9">
      <t>ニュウガクキン</t>
    </rPh>
    <rPh sb="9" eb="11">
      <t>シュウニュウ</t>
    </rPh>
    <phoneticPr fontId="1"/>
  </si>
  <si>
    <t>　　　実験実習料収入</t>
    <rPh sb="3" eb="5">
      <t>ジッケン</t>
    </rPh>
    <rPh sb="5" eb="7">
      <t>ジッシュウ</t>
    </rPh>
    <rPh sb="7" eb="8">
      <t>リョウ</t>
    </rPh>
    <rPh sb="8" eb="10">
      <t>シュウニュウ</t>
    </rPh>
    <phoneticPr fontId="1"/>
  </si>
  <si>
    <t xml:space="preserve">      施設設備資金収入</t>
    <rPh sb="6" eb="8">
      <t>シセツ</t>
    </rPh>
    <rPh sb="8" eb="10">
      <t>セツビ</t>
    </rPh>
    <rPh sb="10" eb="12">
      <t>シキン</t>
    </rPh>
    <rPh sb="12" eb="14">
      <t>シュウニュウ</t>
    </rPh>
    <phoneticPr fontId="1"/>
  </si>
  <si>
    <t>　　　図書費収入</t>
    <rPh sb="3" eb="6">
      <t>トショヒ</t>
    </rPh>
    <rPh sb="6" eb="8">
      <t>シュウニュウ</t>
    </rPh>
    <phoneticPr fontId="1"/>
  </si>
  <si>
    <t xml:space="preserve">      教育充実費収入</t>
    <rPh sb="6" eb="8">
      <t>キョウイク</t>
    </rPh>
    <rPh sb="8" eb="11">
      <t>ジュウジツヒ</t>
    </rPh>
    <rPh sb="11" eb="13">
      <t>シュウニュウ</t>
    </rPh>
    <phoneticPr fontId="1"/>
  </si>
  <si>
    <t>　　　空調費収入</t>
    <rPh sb="3" eb="5">
      <t>クウチョウ</t>
    </rPh>
    <rPh sb="5" eb="6">
      <t>ヒ</t>
    </rPh>
    <rPh sb="6" eb="8">
      <t>シュウニュウ</t>
    </rPh>
    <phoneticPr fontId="1"/>
  </si>
  <si>
    <t>　　　その他授業料減免額</t>
    <rPh sb="5" eb="6">
      <t>タ</t>
    </rPh>
    <rPh sb="6" eb="8">
      <t>ジュギョウ</t>
    </rPh>
    <rPh sb="8" eb="9">
      <t>リョウ</t>
    </rPh>
    <rPh sb="9" eb="11">
      <t>ゲンメン</t>
    </rPh>
    <rPh sb="11" eb="12">
      <t>ガク</t>
    </rPh>
    <phoneticPr fontId="1"/>
  </si>
  <si>
    <t xml:space="preserve"> 手数料収入</t>
    <rPh sb="1" eb="4">
      <t>テスウリョウ</t>
    </rPh>
    <rPh sb="4" eb="6">
      <t>シュウニュウ</t>
    </rPh>
    <phoneticPr fontId="1"/>
  </si>
  <si>
    <t xml:space="preserve"> 寄付金収入</t>
    <rPh sb="1" eb="4">
      <t>キフキン</t>
    </rPh>
    <rPh sb="4" eb="6">
      <t>シュウニュウ</t>
    </rPh>
    <phoneticPr fontId="1"/>
  </si>
  <si>
    <t xml:space="preserve"> 補助金収入</t>
    <rPh sb="1" eb="4">
      <t>ホジョキン</t>
    </rPh>
    <rPh sb="4" eb="6">
      <t>シュウニュウ</t>
    </rPh>
    <phoneticPr fontId="1"/>
  </si>
  <si>
    <t xml:space="preserve">      入学検定料収入</t>
    <rPh sb="6" eb="8">
      <t>ニュウガク</t>
    </rPh>
    <rPh sb="8" eb="10">
      <t>ケンテイ</t>
    </rPh>
    <rPh sb="10" eb="11">
      <t>リョウ</t>
    </rPh>
    <rPh sb="11" eb="13">
      <t>シュウニュウ</t>
    </rPh>
    <phoneticPr fontId="1"/>
  </si>
  <si>
    <t xml:space="preserve">      試験料収入</t>
    <rPh sb="6" eb="8">
      <t>シケン</t>
    </rPh>
    <rPh sb="8" eb="9">
      <t>リョウ</t>
    </rPh>
    <rPh sb="9" eb="11">
      <t>シュウニュウ</t>
    </rPh>
    <phoneticPr fontId="1"/>
  </si>
  <si>
    <t>　　　証明手数料収入</t>
    <rPh sb="3" eb="5">
      <t>ショウメイ</t>
    </rPh>
    <rPh sb="5" eb="8">
      <t>テスウリョウ</t>
    </rPh>
    <rPh sb="8" eb="10">
      <t>シュウニュウ</t>
    </rPh>
    <phoneticPr fontId="1"/>
  </si>
  <si>
    <t xml:space="preserve">     一般寄付金収入</t>
    <rPh sb="5" eb="7">
      <t>イッパン</t>
    </rPh>
    <rPh sb="7" eb="10">
      <t>キフキン</t>
    </rPh>
    <rPh sb="10" eb="12">
      <t>シュウニュウ</t>
    </rPh>
    <phoneticPr fontId="1"/>
  </si>
  <si>
    <t xml:space="preserve">     国庫補助金収入</t>
    <rPh sb="5" eb="7">
      <t>コッコ</t>
    </rPh>
    <rPh sb="7" eb="10">
      <t>ホジョキン</t>
    </rPh>
    <rPh sb="10" eb="12">
      <t>シュウニュウ</t>
    </rPh>
    <phoneticPr fontId="1"/>
  </si>
  <si>
    <t xml:space="preserve">   　　　国 庫 補 助 金  収 入(施設)</t>
    <phoneticPr fontId="1"/>
  </si>
  <si>
    <t xml:space="preserve">     県補助金収入</t>
    <rPh sb="5" eb="6">
      <t>ケン</t>
    </rPh>
    <rPh sb="6" eb="9">
      <t>ホジョキン</t>
    </rPh>
    <rPh sb="9" eb="11">
      <t>シュウニュウ</t>
    </rPh>
    <phoneticPr fontId="1"/>
  </si>
  <si>
    <t xml:space="preserve">   　　　県補助金収入(施設)</t>
    <rPh sb="6" eb="7">
      <t>ケン</t>
    </rPh>
    <rPh sb="7" eb="10">
      <t>ホジョキン</t>
    </rPh>
    <rPh sb="10" eb="12">
      <t>シュウニュウ</t>
    </rPh>
    <phoneticPr fontId="1"/>
  </si>
  <si>
    <t xml:space="preserve">   　　　県補助金収入</t>
    <rPh sb="6" eb="7">
      <t>ケン</t>
    </rPh>
    <rPh sb="7" eb="10">
      <t>ホジョキン</t>
    </rPh>
    <rPh sb="10" eb="12">
      <t>シュウニュウ</t>
    </rPh>
    <phoneticPr fontId="1"/>
  </si>
  <si>
    <t xml:space="preserve">     市町村補助金収入</t>
    <rPh sb="5" eb="8">
      <t>シチョウソン</t>
    </rPh>
    <rPh sb="8" eb="11">
      <t>ホジョキン</t>
    </rPh>
    <rPh sb="11" eb="13">
      <t>シュウニュウ</t>
    </rPh>
    <phoneticPr fontId="1"/>
  </si>
  <si>
    <t xml:space="preserve">   　　　市町村補助金収入(施設)</t>
    <rPh sb="6" eb="9">
      <t>シチョウソン</t>
    </rPh>
    <rPh sb="9" eb="12">
      <t>ホジョキン</t>
    </rPh>
    <rPh sb="12" eb="14">
      <t>シュウニュウ</t>
    </rPh>
    <phoneticPr fontId="1"/>
  </si>
  <si>
    <t xml:space="preserve"> 付随事業・収益事業収入</t>
    <rPh sb="1" eb="3">
      <t>フズイ</t>
    </rPh>
    <rPh sb="3" eb="5">
      <t>ジギョウ</t>
    </rPh>
    <rPh sb="6" eb="8">
      <t>シュウエキ</t>
    </rPh>
    <rPh sb="8" eb="10">
      <t>ジギョウ</t>
    </rPh>
    <rPh sb="10" eb="12">
      <t>シュウニュウ</t>
    </rPh>
    <phoneticPr fontId="1"/>
  </si>
  <si>
    <t xml:space="preserve">     補助活動収入</t>
    <rPh sb="5" eb="7">
      <t>ホジョ</t>
    </rPh>
    <rPh sb="7" eb="9">
      <t>カツドウ</t>
    </rPh>
    <rPh sb="9" eb="11">
      <t>シュウニュウ</t>
    </rPh>
    <phoneticPr fontId="1"/>
  </si>
  <si>
    <t xml:space="preserve">     収益事業収入</t>
    <rPh sb="5" eb="7">
      <t>シュウエキ</t>
    </rPh>
    <rPh sb="7" eb="9">
      <t>ジギョウ</t>
    </rPh>
    <rPh sb="9" eb="11">
      <t>シュウニュウ</t>
    </rPh>
    <phoneticPr fontId="1"/>
  </si>
  <si>
    <t xml:space="preserve"> 受取利息・配当金収入</t>
    <rPh sb="1" eb="3">
      <t>ウケトリ</t>
    </rPh>
    <rPh sb="3" eb="5">
      <t>リソク</t>
    </rPh>
    <rPh sb="6" eb="8">
      <t>ハイトウ</t>
    </rPh>
    <rPh sb="8" eb="9">
      <t>キン</t>
    </rPh>
    <rPh sb="9" eb="11">
      <t>シュウニュウ</t>
    </rPh>
    <phoneticPr fontId="1"/>
  </si>
  <si>
    <t xml:space="preserve">      基金運用収入</t>
    <rPh sb="6" eb="8">
      <t>キキン</t>
    </rPh>
    <rPh sb="8" eb="10">
      <t>ウンヨウ</t>
    </rPh>
    <rPh sb="10" eb="12">
      <t>シュウニュウ</t>
    </rPh>
    <phoneticPr fontId="1"/>
  </si>
  <si>
    <t>　　　奨学基金収入</t>
    <rPh sb="3" eb="5">
      <t>ショウガク</t>
    </rPh>
    <rPh sb="5" eb="7">
      <t>キキン</t>
    </rPh>
    <rPh sb="7" eb="9">
      <t>シュウニュウ</t>
    </rPh>
    <phoneticPr fontId="1"/>
  </si>
  <si>
    <t xml:space="preserve">      その他の受取利息・配当金収入</t>
    <rPh sb="8" eb="9">
      <t>タ</t>
    </rPh>
    <rPh sb="10" eb="12">
      <t>ウケトリ</t>
    </rPh>
    <rPh sb="12" eb="14">
      <t>リソク</t>
    </rPh>
    <rPh sb="15" eb="18">
      <t>ハイトウキン</t>
    </rPh>
    <rPh sb="18" eb="20">
      <t>シュウニュウ</t>
    </rPh>
    <phoneticPr fontId="1"/>
  </si>
  <si>
    <t xml:space="preserve"> 雑収入</t>
    <rPh sb="1" eb="2">
      <t>ザツ</t>
    </rPh>
    <rPh sb="2" eb="4">
      <t>シュウニュウ</t>
    </rPh>
    <rPh sb="3" eb="4">
      <t>ハイシュウ</t>
    </rPh>
    <phoneticPr fontId="1"/>
  </si>
  <si>
    <t xml:space="preserve">      施設設備利用料収入</t>
    <rPh sb="6" eb="8">
      <t>シセツ</t>
    </rPh>
    <rPh sb="8" eb="10">
      <t>セツビ</t>
    </rPh>
    <rPh sb="10" eb="13">
      <t>リヨウリョウ</t>
    </rPh>
    <rPh sb="13" eb="15">
      <t>シュウニュウ</t>
    </rPh>
    <phoneticPr fontId="1"/>
  </si>
  <si>
    <t>　　　退職金社団収入</t>
    <rPh sb="3" eb="6">
      <t>タイショクキン</t>
    </rPh>
    <rPh sb="6" eb="8">
      <t>シャダン</t>
    </rPh>
    <rPh sb="8" eb="10">
      <t>シュウニュウ</t>
    </rPh>
    <phoneticPr fontId="1"/>
  </si>
  <si>
    <t xml:space="preserve">      廃品売却収入</t>
    <rPh sb="6" eb="8">
      <t>ハイヒン</t>
    </rPh>
    <rPh sb="8" eb="10">
      <t>バイキャク</t>
    </rPh>
    <rPh sb="10" eb="12">
      <t>シュウニュウ</t>
    </rPh>
    <phoneticPr fontId="1"/>
  </si>
  <si>
    <t xml:space="preserve">      その他の雑収入</t>
    <rPh sb="8" eb="9">
      <t>タ</t>
    </rPh>
    <rPh sb="10" eb="11">
      <t>ザツ</t>
    </rPh>
    <rPh sb="11" eb="13">
      <t>シュウニュウ</t>
    </rPh>
    <phoneticPr fontId="1"/>
  </si>
  <si>
    <t xml:space="preserve"> 前受金収入</t>
    <rPh sb="1" eb="4">
      <t>マエウケキン</t>
    </rPh>
    <rPh sb="4" eb="6">
      <t>シュウニュウシュウニュウ</t>
    </rPh>
    <phoneticPr fontId="1"/>
  </si>
  <si>
    <t xml:space="preserve">      入学金前受金収入</t>
    <rPh sb="6" eb="9">
      <t>ニュウガクキン</t>
    </rPh>
    <rPh sb="9" eb="12">
      <t>マエウケキン</t>
    </rPh>
    <rPh sb="12" eb="14">
      <t>シュウニュウ</t>
    </rPh>
    <phoneticPr fontId="1"/>
  </si>
  <si>
    <t>　　　施設設備資金前受金収入</t>
    <rPh sb="3" eb="5">
      <t>シセツ</t>
    </rPh>
    <rPh sb="5" eb="7">
      <t>セツビ</t>
    </rPh>
    <rPh sb="7" eb="9">
      <t>シキン</t>
    </rPh>
    <rPh sb="9" eb="11">
      <t>マエウケ</t>
    </rPh>
    <rPh sb="11" eb="12">
      <t>キン</t>
    </rPh>
    <rPh sb="12" eb="14">
      <t>シュウニュウ</t>
    </rPh>
    <phoneticPr fontId="1"/>
  </si>
  <si>
    <t xml:space="preserve"> その他の収入</t>
    <rPh sb="3" eb="4">
      <t>タ</t>
    </rPh>
    <rPh sb="5" eb="7">
      <t>シュウニュウシュウニュウ</t>
    </rPh>
    <phoneticPr fontId="1"/>
  </si>
  <si>
    <t>　　　前期末未収入金収入</t>
    <rPh sb="3" eb="6">
      <t>ゼンキマツ</t>
    </rPh>
    <rPh sb="6" eb="10">
      <t>ミシュウニュウキン</t>
    </rPh>
    <rPh sb="10" eb="12">
      <t>シュウニュウ</t>
    </rPh>
    <phoneticPr fontId="1"/>
  </si>
  <si>
    <t xml:space="preserve">      預り金受入収入</t>
    <rPh sb="6" eb="7">
      <t>アズカ</t>
    </rPh>
    <rPh sb="8" eb="9">
      <t>キン</t>
    </rPh>
    <rPh sb="9" eb="11">
      <t>ウケイレ</t>
    </rPh>
    <rPh sb="11" eb="13">
      <t>シュウニュウ</t>
    </rPh>
    <phoneticPr fontId="1"/>
  </si>
  <si>
    <t xml:space="preserve">      立替金回収収入</t>
    <rPh sb="6" eb="8">
      <t>タテカエ</t>
    </rPh>
    <rPh sb="8" eb="9">
      <t>キン</t>
    </rPh>
    <rPh sb="9" eb="11">
      <t>カイシュウ</t>
    </rPh>
    <rPh sb="11" eb="13">
      <t>シュウニュウ</t>
    </rPh>
    <phoneticPr fontId="1"/>
  </si>
  <si>
    <t xml:space="preserve">      期末未収入金</t>
    <rPh sb="6" eb="8">
      <t>キマツ</t>
    </rPh>
    <rPh sb="8" eb="10">
      <t>ミシュウ</t>
    </rPh>
    <rPh sb="10" eb="12">
      <t>ニュウキン</t>
    </rPh>
    <phoneticPr fontId="1"/>
  </si>
  <si>
    <t xml:space="preserve">      前期末前受金</t>
    <rPh sb="6" eb="9">
      <t>ゼンキマツ</t>
    </rPh>
    <rPh sb="9" eb="12">
      <t>マエウケキン</t>
    </rPh>
    <phoneticPr fontId="1"/>
  </si>
  <si>
    <t xml:space="preserve"> 前年度繰越支払資金</t>
    <rPh sb="1" eb="4">
      <t>ゼンネンド</t>
    </rPh>
    <rPh sb="4" eb="6">
      <t>クリコシ</t>
    </rPh>
    <rPh sb="6" eb="8">
      <t>シハライ</t>
    </rPh>
    <rPh sb="8" eb="10">
      <t>シキン</t>
    </rPh>
    <phoneticPr fontId="1"/>
  </si>
  <si>
    <t>収入の部合計</t>
    <rPh sb="0" eb="2">
      <t>シュウニュウ</t>
    </rPh>
    <rPh sb="3" eb="4">
      <t>ブ</t>
    </rPh>
    <rPh sb="4" eb="6">
      <t>ゴウケイ</t>
    </rPh>
    <phoneticPr fontId="1"/>
  </si>
  <si>
    <t xml:space="preserve"> 人件費支出</t>
    <rPh sb="1" eb="4">
      <t>ジンケンヒ</t>
    </rPh>
    <rPh sb="4" eb="6">
      <t>シシュツ</t>
    </rPh>
    <phoneticPr fontId="1"/>
  </si>
  <si>
    <t xml:space="preserve">      教員人件費支出</t>
    <rPh sb="6" eb="8">
      <t>キョウイン</t>
    </rPh>
    <rPh sb="8" eb="11">
      <t>ジンケンヒ</t>
    </rPh>
    <rPh sb="11" eb="13">
      <t>シシュツ</t>
    </rPh>
    <phoneticPr fontId="1"/>
  </si>
  <si>
    <t xml:space="preserve">      職員人件費支出</t>
    <rPh sb="6" eb="8">
      <t>ショクイン</t>
    </rPh>
    <rPh sb="8" eb="11">
      <t>ジンケンヒ</t>
    </rPh>
    <rPh sb="11" eb="13">
      <t>シシュツ</t>
    </rPh>
    <phoneticPr fontId="1"/>
  </si>
  <si>
    <t>　　　役員報酬支出</t>
    <rPh sb="3" eb="5">
      <t>ヤクイン</t>
    </rPh>
    <rPh sb="5" eb="7">
      <t>ホウシュウ</t>
    </rPh>
    <rPh sb="7" eb="9">
      <t>シシュツ</t>
    </rPh>
    <phoneticPr fontId="1"/>
  </si>
  <si>
    <t xml:space="preserve">      退職金支出</t>
    <rPh sb="6" eb="9">
      <t>タイショクキン</t>
    </rPh>
    <rPh sb="9" eb="11">
      <t>シシュツ</t>
    </rPh>
    <phoneticPr fontId="1"/>
  </si>
  <si>
    <t xml:space="preserve">      消耗品費支出</t>
    <rPh sb="6" eb="8">
      <t>ショウモウ</t>
    </rPh>
    <rPh sb="8" eb="9">
      <t>ヒン</t>
    </rPh>
    <rPh sb="9" eb="10">
      <t>ヒ</t>
    </rPh>
    <rPh sb="10" eb="12">
      <t>シシュツ</t>
    </rPh>
    <phoneticPr fontId="1"/>
  </si>
  <si>
    <t xml:space="preserve">      光熱水費支出</t>
    <rPh sb="6" eb="8">
      <t>コウネツ</t>
    </rPh>
    <rPh sb="8" eb="9">
      <t>スイ</t>
    </rPh>
    <rPh sb="9" eb="10">
      <t>ヒ</t>
    </rPh>
    <rPh sb="10" eb="12">
      <t>シシュツ</t>
    </rPh>
    <phoneticPr fontId="1"/>
  </si>
  <si>
    <t>　　　旅費交通費支出</t>
    <rPh sb="3" eb="5">
      <t>リョヒ</t>
    </rPh>
    <rPh sb="5" eb="8">
      <t>コウツウヒ</t>
    </rPh>
    <phoneticPr fontId="1"/>
  </si>
  <si>
    <t xml:space="preserve">      奨学費支出</t>
    <rPh sb="6" eb="8">
      <t>ショウガク</t>
    </rPh>
    <rPh sb="8" eb="9">
      <t>ヒ</t>
    </rPh>
    <rPh sb="9" eb="11">
      <t>シシュツ</t>
    </rPh>
    <phoneticPr fontId="1"/>
  </si>
  <si>
    <t xml:space="preserve">      福利費支出</t>
    <rPh sb="6" eb="8">
      <t>フクリ</t>
    </rPh>
    <rPh sb="8" eb="9">
      <t>ヒ</t>
    </rPh>
    <rPh sb="9" eb="11">
      <t>シシュツ</t>
    </rPh>
    <phoneticPr fontId="1"/>
  </si>
  <si>
    <t xml:space="preserve">      通信運搬費支出</t>
    <rPh sb="6" eb="8">
      <t>ツウシン</t>
    </rPh>
    <rPh sb="8" eb="10">
      <t>ウンパン</t>
    </rPh>
    <rPh sb="10" eb="11">
      <t>ヒ</t>
    </rPh>
    <rPh sb="11" eb="13">
      <t>シシュツ</t>
    </rPh>
    <phoneticPr fontId="1"/>
  </si>
  <si>
    <t>　　　印刷製本費支出</t>
    <rPh sb="3" eb="5">
      <t>インサツ</t>
    </rPh>
    <rPh sb="5" eb="7">
      <t>セイホン</t>
    </rPh>
    <rPh sb="7" eb="8">
      <t>ヒ</t>
    </rPh>
    <rPh sb="8" eb="10">
      <t>シシュツ</t>
    </rPh>
    <phoneticPr fontId="1"/>
  </si>
  <si>
    <t xml:space="preserve">      教材費支出</t>
    <rPh sb="6" eb="9">
      <t>キョウザイヒ</t>
    </rPh>
    <rPh sb="9" eb="11">
      <t>シシュツ</t>
    </rPh>
    <phoneticPr fontId="1"/>
  </si>
  <si>
    <t xml:space="preserve">      保健衛生費支出</t>
    <rPh sb="6" eb="8">
      <t>ホケン</t>
    </rPh>
    <rPh sb="8" eb="10">
      <t>エイセイ</t>
    </rPh>
    <rPh sb="10" eb="11">
      <t>ヒ</t>
    </rPh>
    <rPh sb="11" eb="13">
      <t>シシュツ</t>
    </rPh>
    <phoneticPr fontId="1"/>
  </si>
  <si>
    <t xml:space="preserve">      修繕費支出</t>
    <rPh sb="6" eb="8">
      <t>シュウゼン</t>
    </rPh>
    <rPh sb="8" eb="9">
      <t>ヒ</t>
    </rPh>
    <rPh sb="9" eb="11">
      <t>シシュツ</t>
    </rPh>
    <phoneticPr fontId="1"/>
  </si>
  <si>
    <t>　　　賃借料支出</t>
    <rPh sb="3" eb="5">
      <t>チンシャク</t>
    </rPh>
    <rPh sb="5" eb="6">
      <t>リョウ</t>
    </rPh>
    <rPh sb="6" eb="8">
      <t>シシュツ</t>
    </rPh>
    <phoneticPr fontId="1"/>
  </si>
  <si>
    <t xml:space="preserve">      新聞雑書費支出</t>
    <rPh sb="6" eb="8">
      <t>シンブン</t>
    </rPh>
    <rPh sb="8" eb="10">
      <t>ザッショ</t>
    </rPh>
    <rPh sb="10" eb="11">
      <t>ヒ</t>
    </rPh>
    <rPh sb="11" eb="13">
      <t>シシュツ</t>
    </rPh>
    <phoneticPr fontId="1"/>
  </si>
  <si>
    <t xml:space="preserve">      諸会費(負担金)支出</t>
    <rPh sb="6" eb="9">
      <t>ショカイヒ</t>
    </rPh>
    <rPh sb="10" eb="13">
      <t>フタンキン</t>
    </rPh>
    <rPh sb="14" eb="16">
      <t>シシュツ</t>
    </rPh>
    <phoneticPr fontId="1"/>
  </si>
  <si>
    <t xml:space="preserve">      会議費支出</t>
    <rPh sb="6" eb="9">
      <t>カイギヒ</t>
    </rPh>
    <rPh sb="9" eb="11">
      <t>シシュツ</t>
    </rPh>
    <phoneticPr fontId="1"/>
  </si>
  <si>
    <t xml:space="preserve">      報酬・委託・手数料支出</t>
    <rPh sb="6" eb="8">
      <t>ホウシュウ</t>
    </rPh>
    <rPh sb="9" eb="11">
      <t>イタク</t>
    </rPh>
    <rPh sb="12" eb="15">
      <t>テスウリョウ</t>
    </rPh>
    <rPh sb="15" eb="17">
      <t>シシュツ</t>
    </rPh>
    <phoneticPr fontId="1"/>
  </si>
  <si>
    <t xml:space="preserve">      広報費支出</t>
    <rPh sb="6" eb="8">
      <t>コウホウ</t>
    </rPh>
    <rPh sb="8" eb="9">
      <t>ヒ</t>
    </rPh>
    <rPh sb="9" eb="11">
      <t>シシュツ</t>
    </rPh>
    <phoneticPr fontId="1"/>
  </si>
  <si>
    <t>　　　渉外費支出</t>
    <rPh sb="3" eb="5">
      <t>ショウガイ</t>
    </rPh>
    <rPh sb="5" eb="6">
      <t>ヒ</t>
    </rPh>
    <rPh sb="6" eb="8">
      <t>シシュツ</t>
    </rPh>
    <phoneticPr fontId="1"/>
  </si>
  <si>
    <t xml:space="preserve">      生徒活動費支出</t>
    <rPh sb="6" eb="8">
      <t>セイト</t>
    </rPh>
    <rPh sb="8" eb="10">
      <t>カツドウ</t>
    </rPh>
    <rPh sb="10" eb="11">
      <t>ヒ</t>
    </rPh>
    <rPh sb="11" eb="13">
      <t>シシュツ</t>
    </rPh>
    <phoneticPr fontId="1"/>
  </si>
  <si>
    <t>　　　雑費支出</t>
    <rPh sb="3" eb="5">
      <t>ザッピ</t>
    </rPh>
    <rPh sb="5" eb="7">
      <t>シシュツ</t>
    </rPh>
    <phoneticPr fontId="1"/>
  </si>
  <si>
    <t xml:space="preserve"> 管理経費支出</t>
    <rPh sb="1" eb="3">
      <t>カンリ</t>
    </rPh>
    <rPh sb="3" eb="5">
      <t>ケイヒ</t>
    </rPh>
    <rPh sb="5" eb="7">
      <t>シシュツ</t>
    </rPh>
    <phoneticPr fontId="1"/>
  </si>
  <si>
    <t xml:space="preserve">      (管)消耗品費支出</t>
    <rPh sb="7" eb="8">
      <t>カン</t>
    </rPh>
    <rPh sb="9" eb="11">
      <t>ショウモウ</t>
    </rPh>
    <rPh sb="11" eb="12">
      <t>ヒン</t>
    </rPh>
    <rPh sb="12" eb="13">
      <t>ヒ</t>
    </rPh>
    <rPh sb="13" eb="15">
      <t>シシュツ</t>
    </rPh>
    <phoneticPr fontId="1"/>
  </si>
  <si>
    <t xml:space="preserve">      (管)光熱水費支出</t>
    <rPh sb="7" eb="8">
      <t>カン</t>
    </rPh>
    <rPh sb="9" eb="11">
      <t>コウネツ</t>
    </rPh>
    <rPh sb="11" eb="12">
      <t>スイ</t>
    </rPh>
    <rPh sb="12" eb="13">
      <t>ヒ</t>
    </rPh>
    <rPh sb="13" eb="15">
      <t>シシュツ</t>
    </rPh>
    <phoneticPr fontId="1"/>
  </si>
  <si>
    <t xml:space="preserve">      (管)旅費交通費支出</t>
    <rPh sb="7" eb="8">
      <t>カン</t>
    </rPh>
    <rPh sb="9" eb="11">
      <t>リョヒ</t>
    </rPh>
    <rPh sb="11" eb="13">
      <t>コウツウ</t>
    </rPh>
    <rPh sb="13" eb="14">
      <t>ヒ</t>
    </rPh>
    <rPh sb="14" eb="16">
      <t>シシュツ</t>
    </rPh>
    <phoneticPr fontId="1"/>
  </si>
  <si>
    <t xml:space="preserve">      (管)車輌燃料費支出</t>
    <rPh sb="7" eb="8">
      <t>カン</t>
    </rPh>
    <rPh sb="9" eb="11">
      <t>シャリョウ</t>
    </rPh>
    <rPh sb="11" eb="13">
      <t>ネンリョウ</t>
    </rPh>
    <rPh sb="13" eb="14">
      <t>ヒ</t>
    </rPh>
    <rPh sb="14" eb="16">
      <t>シシュツ</t>
    </rPh>
    <phoneticPr fontId="1"/>
  </si>
  <si>
    <t xml:space="preserve">      (管)福利費支出</t>
    <rPh sb="7" eb="8">
      <t>カン</t>
    </rPh>
    <rPh sb="9" eb="11">
      <t>フクリ</t>
    </rPh>
    <rPh sb="11" eb="12">
      <t>ヒ</t>
    </rPh>
    <rPh sb="12" eb="14">
      <t>シシュツ</t>
    </rPh>
    <phoneticPr fontId="1"/>
  </si>
  <si>
    <t xml:space="preserve">      (管)通信運搬費支出</t>
    <rPh sb="7" eb="8">
      <t>カン</t>
    </rPh>
    <rPh sb="9" eb="11">
      <t>ツウシン</t>
    </rPh>
    <rPh sb="11" eb="13">
      <t>ウンパン</t>
    </rPh>
    <rPh sb="13" eb="14">
      <t>ヒ</t>
    </rPh>
    <rPh sb="14" eb="16">
      <t>シシュツ</t>
    </rPh>
    <phoneticPr fontId="1"/>
  </si>
  <si>
    <t xml:space="preserve">      (管)印刷製本費支出</t>
    <rPh sb="7" eb="8">
      <t>カン</t>
    </rPh>
    <rPh sb="9" eb="11">
      <t>インサツ</t>
    </rPh>
    <rPh sb="11" eb="13">
      <t>セイホン</t>
    </rPh>
    <rPh sb="13" eb="14">
      <t>ヒ</t>
    </rPh>
    <rPh sb="14" eb="16">
      <t>シシュツ</t>
    </rPh>
    <phoneticPr fontId="1"/>
  </si>
  <si>
    <t xml:space="preserve">      (管)保健衛生費支出</t>
    <rPh sb="7" eb="8">
      <t>カン</t>
    </rPh>
    <rPh sb="9" eb="11">
      <t>ホケン</t>
    </rPh>
    <rPh sb="11" eb="13">
      <t>エイセイ</t>
    </rPh>
    <rPh sb="13" eb="14">
      <t>ヒ</t>
    </rPh>
    <rPh sb="14" eb="16">
      <t>シシュツ</t>
    </rPh>
    <phoneticPr fontId="1"/>
  </si>
  <si>
    <t xml:space="preserve">      (管)修繕費支出</t>
    <rPh sb="7" eb="8">
      <t>カン</t>
    </rPh>
    <rPh sb="9" eb="11">
      <t>シュウゼン</t>
    </rPh>
    <rPh sb="11" eb="12">
      <t>ヒ</t>
    </rPh>
    <rPh sb="12" eb="14">
      <t>シシュツ</t>
    </rPh>
    <phoneticPr fontId="1"/>
  </si>
  <si>
    <t xml:space="preserve">      (管)損害保険料支出</t>
    <rPh sb="7" eb="8">
      <t>カン</t>
    </rPh>
    <rPh sb="9" eb="11">
      <t>ソンガイ</t>
    </rPh>
    <rPh sb="11" eb="14">
      <t>ホケンリョウ</t>
    </rPh>
    <rPh sb="14" eb="16">
      <t>シシュツ</t>
    </rPh>
    <phoneticPr fontId="1"/>
  </si>
  <si>
    <t xml:space="preserve">      (管)賃借料支出</t>
    <rPh sb="7" eb="8">
      <t>カン</t>
    </rPh>
    <rPh sb="9" eb="11">
      <t>チンシャク</t>
    </rPh>
    <rPh sb="11" eb="12">
      <t>リョウ</t>
    </rPh>
    <rPh sb="12" eb="14">
      <t>シシュツ</t>
    </rPh>
    <phoneticPr fontId="1"/>
  </si>
  <si>
    <t xml:space="preserve">      (管)公租公課支出</t>
    <rPh sb="7" eb="8">
      <t>カン</t>
    </rPh>
    <rPh sb="9" eb="11">
      <t>コウソ</t>
    </rPh>
    <rPh sb="11" eb="13">
      <t>コウカ</t>
    </rPh>
    <rPh sb="13" eb="15">
      <t>シシュツ</t>
    </rPh>
    <phoneticPr fontId="1"/>
  </si>
  <si>
    <t xml:space="preserve">      (管)新聞雑書費支出</t>
    <rPh sb="7" eb="8">
      <t>カン</t>
    </rPh>
    <rPh sb="9" eb="11">
      <t>シンブン</t>
    </rPh>
    <rPh sb="11" eb="13">
      <t>ザッショ</t>
    </rPh>
    <rPh sb="13" eb="14">
      <t>ヒ</t>
    </rPh>
    <rPh sb="14" eb="16">
      <t>シシュツ</t>
    </rPh>
    <phoneticPr fontId="1"/>
  </si>
  <si>
    <t xml:space="preserve">      (管)諸会費(負担金)支出</t>
    <rPh sb="7" eb="8">
      <t>カン</t>
    </rPh>
    <rPh sb="9" eb="12">
      <t>ショカイヒ</t>
    </rPh>
    <rPh sb="13" eb="16">
      <t>フタンキン</t>
    </rPh>
    <rPh sb="17" eb="19">
      <t>シシュツ</t>
    </rPh>
    <phoneticPr fontId="1"/>
  </si>
  <si>
    <t xml:space="preserve">      (管)渉外費支出</t>
    <rPh sb="7" eb="8">
      <t>カン</t>
    </rPh>
    <rPh sb="9" eb="11">
      <t>ショウガイ</t>
    </rPh>
    <rPh sb="11" eb="12">
      <t>ヒ</t>
    </rPh>
    <rPh sb="12" eb="14">
      <t>シシュツ</t>
    </rPh>
    <phoneticPr fontId="1"/>
  </si>
  <si>
    <t xml:space="preserve">      (管)報酬・委託・手数料支出</t>
    <rPh sb="7" eb="8">
      <t>カン</t>
    </rPh>
    <rPh sb="9" eb="11">
      <t>ホウシュウ</t>
    </rPh>
    <rPh sb="12" eb="14">
      <t>イタク</t>
    </rPh>
    <rPh sb="15" eb="18">
      <t>テスウリョウ</t>
    </rPh>
    <rPh sb="18" eb="20">
      <t>シシュツ</t>
    </rPh>
    <phoneticPr fontId="1"/>
  </si>
  <si>
    <t xml:space="preserve">      (管)広報費支出</t>
    <rPh sb="7" eb="8">
      <t>カン</t>
    </rPh>
    <rPh sb="9" eb="11">
      <t>コウホウ</t>
    </rPh>
    <rPh sb="11" eb="12">
      <t>ヒ</t>
    </rPh>
    <rPh sb="12" eb="14">
      <t>シシュツ</t>
    </rPh>
    <phoneticPr fontId="1"/>
  </si>
  <si>
    <t xml:space="preserve">      (管)法人諸費支出</t>
    <rPh sb="7" eb="8">
      <t>カン</t>
    </rPh>
    <rPh sb="9" eb="11">
      <t>ホウジン</t>
    </rPh>
    <rPh sb="11" eb="13">
      <t>ショヒ</t>
    </rPh>
    <rPh sb="13" eb="15">
      <t>シシュツ</t>
    </rPh>
    <phoneticPr fontId="1"/>
  </si>
  <si>
    <t xml:space="preserve">      (管)雑費</t>
    <rPh sb="7" eb="8">
      <t>カン</t>
    </rPh>
    <rPh sb="9" eb="11">
      <t>ザッピ</t>
    </rPh>
    <phoneticPr fontId="1"/>
  </si>
  <si>
    <t xml:space="preserve"> 借入金等利息支出</t>
    <rPh sb="1" eb="3">
      <t>カリイレ</t>
    </rPh>
    <rPh sb="3" eb="4">
      <t>キン</t>
    </rPh>
    <rPh sb="4" eb="5">
      <t>トウ</t>
    </rPh>
    <rPh sb="5" eb="7">
      <t>リソク</t>
    </rPh>
    <rPh sb="7" eb="9">
      <t>シシュツ</t>
    </rPh>
    <phoneticPr fontId="1"/>
  </si>
  <si>
    <t xml:space="preserve">      借入金利息支出</t>
    <rPh sb="6" eb="8">
      <t>カリイレ</t>
    </rPh>
    <rPh sb="8" eb="9">
      <t>キン</t>
    </rPh>
    <rPh sb="9" eb="11">
      <t>リソク</t>
    </rPh>
    <rPh sb="11" eb="13">
      <t>シシュツ</t>
    </rPh>
    <phoneticPr fontId="1"/>
  </si>
  <si>
    <t xml:space="preserve"> 借入金等返済支出</t>
    <rPh sb="1" eb="3">
      <t>カリイレ</t>
    </rPh>
    <rPh sb="3" eb="4">
      <t>キン</t>
    </rPh>
    <rPh sb="4" eb="5">
      <t>トウ</t>
    </rPh>
    <rPh sb="5" eb="7">
      <t>ヘンサイ</t>
    </rPh>
    <rPh sb="7" eb="9">
      <t>シシュツ</t>
    </rPh>
    <phoneticPr fontId="1"/>
  </si>
  <si>
    <t xml:space="preserve">      借入金返済支出</t>
    <rPh sb="6" eb="8">
      <t>カリイレ</t>
    </rPh>
    <rPh sb="8" eb="9">
      <t>キン</t>
    </rPh>
    <rPh sb="9" eb="11">
      <t>ヘンサイ</t>
    </rPh>
    <rPh sb="11" eb="13">
      <t>シシュツ</t>
    </rPh>
    <phoneticPr fontId="1"/>
  </si>
  <si>
    <t xml:space="preserve"> 施設関係支出</t>
    <rPh sb="1" eb="3">
      <t>シセツ</t>
    </rPh>
    <rPh sb="3" eb="5">
      <t>カンケイ</t>
    </rPh>
    <rPh sb="5" eb="7">
      <t>シシュツ</t>
    </rPh>
    <phoneticPr fontId="1"/>
  </si>
  <si>
    <t xml:space="preserve">      建物支出</t>
    <rPh sb="6" eb="8">
      <t>タテモノ</t>
    </rPh>
    <rPh sb="8" eb="10">
      <t>シシュツ</t>
    </rPh>
    <phoneticPr fontId="1"/>
  </si>
  <si>
    <t xml:space="preserve">      構築物支出</t>
    <rPh sb="6" eb="9">
      <t>コウチクブツ</t>
    </rPh>
    <rPh sb="9" eb="11">
      <t>シシュツ</t>
    </rPh>
    <phoneticPr fontId="1"/>
  </si>
  <si>
    <t xml:space="preserve"> 設備関係支出</t>
    <rPh sb="1" eb="3">
      <t>セツビ</t>
    </rPh>
    <rPh sb="3" eb="5">
      <t>カンケイ</t>
    </rPh>
    <rPh sb="5" eb="7">
      <t>シシュツ</t>
    </rPh>
    <phoneticPr fontId="1"/>
  </si>
  <si>
    <t xml:space="preserve">      機器備品支出</t>
    <rPh sb="6" eb="8">
      <t>キキ</t>
    </rPh>
    <rPh sb="8" eb="10">
      <t>ビヒン</t>
    </rPh>
    <rPh sb="10" eb="12">
      <t>シシュツ</t>
    </rPh>
    <phoneticPr fontId="1"/>
  </si>
  <si>
    <t xml:space="preserve">      図書支出</t>
    <rPh sb="6" eb="8">
      <t>トショ</t>
    </rPh>
    <rPh sb="8" eb="10">
      <t>シシュツ</t>
    </rPh>
    <phoneticPr fontId="1"/>
  </si>
  <si>
    <t xml:space="preserve"> 資産運用支出</t>
    <rPh sb="1" eb="3">
      <t>シサン</t>
    </rPh>
    <rPh sb="3" eb="5">
      <t>ウンヨウ</t>
    </rPh>
    <rPh sb="5" eb="7">
      <t>シシュツ</t>
    </rPh>
    <rPh sb="6" eb="7">
      <t>デ</t>
    </rPh>
    <phoneticPr fontId="1"/>
  </si>
  <si>
    <t xml:space="preserve"> その他の支出</t>
    <rPh sb="3" eb="4">
      <t>タ</t>
    </rPh>
    <rPh sb="5" eb="7">
      <t>シシュツ</t>
    </rPh>
    <rPh sb="6" eb="7">
      <t>デ</t>
    </rPh>
    <phoneticPr fontId="1"/>
  </si>
  <si>
    <t xml:space="preserve">      預り金支払支出</t>
    <rPh sb="6" eb="7">
      <t>アズカ</t>
    </rPh>
    <rPh sb="8" eb="9">
      <t>キン</t>
    </rPh>
    <rPh sb="9" eb="11">
      <t>シハライ</t>
    </rPh>
    <rPh sb="11" eb="13">
      <t>シシュツ</t>
    </rPh>
    <phoneticPr fontId="1"/>
  </si>
  <si>
    <t xml:space="preserve">      前期末未払金支払支出</t>
    <rPh sb="6" eb="8">
      <t>ゼンキ</t>
    </rPh>
    <rPh sb="8" eb="9">
      <t>マツ</t>
    </rPh>
    <rPh sb="9" eb="11">
      <t>ミハライ</t>
    </rPh>
    <rPh sb="11" eb="12">
      <t>キン</t>
    </rPh>
    <rPh sb="12" eb="14">
      <t>シハライ</t>
    </rPh>
    <rPh sb="14" eb="16">
      <t>シシュツ</t>
    </rPh>
    <phoneticPr fontId="1"/>
  </si>
  <si>
    <t xml:space="preserve">      前払金支払支出</t>
    <rPh sb="6" eb="8">
      <t>マエバラ</t>
    </rPh>
    <rPh sb="8" eb="9">
      <t>キン</t>
    </rPh>
    <rPh sb="9" eb="11">
      <t>シハライ</t>
    </rPh>
    <rPh sb="11" eb="13">
      <t>シシュツ</t>
    </rPh>
    <phoneticPr fontId="1"/>
  </si>
  <si>
    <t xml:space="preserve">      立替金支払支出</t>
    <rPh sb="6" eb="8">
      <t>タテカエ</t>
    </rPh>
    <rPh sb="8" eb="9">
      <t>キン</t>
    </rPh>
    <rPh sb="9" eb="11">
      <t>シハライ</t>
    </rPh>
    <rPh sb="11" eb="13">
      <t>シシュツ</t>
    </rPh>
    <phoneticPr fontId="1"/>
  </si>
  <si>
    <t xml:space="preserve">  〔予　　備　　費〕</t>
    <phoneticPr fontId="1"/>
  </si>
  <si>
    <t xml:space="preserve"> 資金支出調整勘定</t>
    <rPh sb="1" eb="3">
      <t>シキン</t>
    </rPh>
    <rPh sb="3" eb="5">
      <t>シシュツ</t>
    </rPh>
    <rPh sb="5" eb="7">
      <t>チョウセイ</t>
    </rPh>
    <rPh sb="7" eb="9">
      <t>カンジョウシシュツ</t>
    </rPh>
    <phoneticPr fontId="1"/>
  </si>
  <si>
    <t xml:space="preserve">      期末未払金</t>
    <rPh sb="6" eb="8">
      <t>キマツ</t>
    </rPh>
    <rPh sb="8" eb="10">
      <t>ミバラ</t>
    </rPh>
    <rPh sb="10" eb="11">
      <t>キン</t>
    </rPh>
    <phoneticPr fontId="1"/>
  </si>
  <si>
    <t xml:space="preserve">      前期末前払金</t>
    <rPh sb="6" eb="8">
      <t>ゼンキ</t>
    </rPh>
    <rPh sb="8" eb="9">
      <t>マツ</t>
    </rPh>
    <rPh sb="9" eb="11">
      <t>マエバライ</t>
    </rPh>
    <rPh sb="11" eb="12">
      <t>キン</t>
    </rPh>
    <phoneticPr fontId="1"/>
  </si>
  <si>
    <t xml:space="preserve"> 翌年度繰越支払資金</t>
    <rPh sb="1" eb="4">
      <t>ヨクネンド</t>
    </rPh>
    <rPh sb="4" eb="6">
      <t>クリコシ</t>
    </rPh>
    <rPh sb="6" eb="8">
      <t>シハライ</t>
    </rPh>
    <rPh sb="8" eb="10">
      <t>シキン</t>
    </rPh>
    <phoneticPr fontId="1"/>
  </si>
  <si>
    <t xml:space="preserve"> 支出の部合計</t>
    <rPh sb="1" eb="3">
      <t>シシュツ</t>
    </rPh>
    <rPh sb="4" eb="5">
      <t>ブ</t>
    </rPh>
    <rPh sb="5" eb="7">
      <t>ゴウケイ</t>
    </rPh>
    <phoneticPr fontId="1"/>
  </si>
  <si>
    <t xml:space="preserve"> 収入の部</t>
    <rPh sb="4" eb="5">
      <t>ブ</t>
    </rPh>
    <phoneticPr fontId="1"/>
  </si>
  <si>
    <t>資　金　収　支　計　算　書</t>
    <rPh sb="0" eb="1">
      <t>シ</t>
    </rPh>
    <rPh sb="2" eb="3">
      <t>キン</t>
    </rPh>
    <rPh sb="4" eb="5">
      <t>オサム</t>
    </rPh>
    <rPh sb="6" eb="7">
      <t>シ</t>
    </rPh>
    <rPh sb="8" eb="9">
      <t>ケイ</t>
    </rPh>
    <rPh sb="10" eb="11">
      <t>サン</t>
    </rPh>
    <rPh sb="12" eb="13">
      <t>ショ</t>
    </rPh>
    <phoneticPr fontId="1"/>
  </si>
  <si>
    <t>　　  　　　科　　　　　　　目　　　　　　　</t>
    <rPh sb="7" eb="8">
      <t>カ</t>
    </rPh>
    <rPh sb="15" eb="16">
      <t>メ</t>
    </rPh>
    <phoneticPr fontId="1"/>
  </si>
  <si>
    <t>(単位　円)</t>
    <rPh sb="1" eb="3">
      <t>タンイ</t>
    </rPh>
    <rPh sb="4" eb="5">
      <t>エン</t>
    </rPh>
    <phoneticPr fontId="1"/>
  </si>
  <si>
    <t>(単位　円)</t>
    <rPh sb="1" eb="3">
      <t>タンイ</t>
    </rPh>
    <rPh sb="4" eb="5">
      <t>エン</t>
    </rPh>
    <phoneticPr fontId="1"/>
  </si>
  <si>
    <t>教育活動収支差額</t>
    <rPh sb="0" eb="2">
      <t>キョウイク</t>
    </rPh>
    <rPh sb="2" eb="4">
      <t>カツドウ</t>
    </rPh>
    <rPh sb="4" eb="6">
      <t>シュウシ</t>
    </rPh>
    <rPh sb="6" eb="8">
      <t>サガク</t>
    </rPh>
    <phoneticPr fontId="1"/>
  </si>
  <si>
    <t>事　業　活　動　収　支　計　算　書</t>
    <rPh sb="0" eb="1">
      <t>コト</t>
    </rPh>
    <rPh sb="2" eb="3">
      <t>ギョウ</t>
    </rPh>
    <rPh sb="4" eb="5">
      <t>カツ</t>
    </rPh>
    <rPh sb="6" eb="7">
      <t>ドウ</t>
    </rPh>
    <rPh sb="8" eb="9">
      <t>オサム</t>
    </rPh>
    <rPh sb="10" eb="11">
      <t>シ</t>
    </rPh>
    <rPh sb="12" eb="13">
      <t>ケイ</t>
    </rPh>
    <rPh sb="14" eb="15">
      <t>サン</t>
    </rPh>
    <rPh sb="16" eb="17">
      <t>ショ</t>
    </rPh>
    <phoneticPr fontId="1"/>
  </si>
  <si>
    <t xml:space="preserve">      授業料</t>
    <rPh sb="6" eb="8">
      <t>ジュギョウ</t>
    </rPh>
    <rPh sb="8" eb="9">
      <t>リョウ</t>
    </rPh>
    <phoneticPr fontId="1"/>
  </si>
  <si>
    <t xml:space="preserve">      入学金</t>
    <rPh sb="6" eb="9">
      <t>ニュウガクキン</t>
    </rPh>
    <phoneticPr fontId="1"/>
  </si>
  <si>
    <t>　　　実験実習料</t>
    <rPh sb="3" eb="5">
      <t>ジッケン</t>
    </rPh>
    <rPh sb="5" eb="7">
      <t>ジッシュウ</t>
    </rPh>
    <rPh sb="7" eb="8">
      <t>リョウ</t>
    </rPh>
    <phoneticPr fontId="1"/>
  </si>
  <si>
    <t xml:space="preserve">      施設設備資金</t>
    <rPh sb="6" eb="8">
      <t>シセツ</t>
    </rPh>
    <rPh sb="8" eb="10">
      <t>セツビ</t>
    </rPh>
    <rPh sb="10" eb="12">
      <t>シキン</t>
    </rPh>
    <phoneticPr fontId="1"/>
  </si>
  <si>
    <t>　　　図書費</t>
    <rPh sb="3" eb="6">
      <t>トショヒ</t>
    </rPh>
    <phoneticPr fontId="1"/>
  </si>
  <si>
    <t xml:space="preserve">      教育充実費</t>
    <rPh sb="6" eb="8">
      <t>キョウイク</t>
    </rPh>
    <rPh sb="8" eb="11">
      <t>ジュウジツヒ</t>
    </rPh>
    <phoneticPr fontId="1"/>
  </si>
  <si>
    <t xml:space="preserve">      入学検定料</t>
    <rPh sb="6" eb="8">
      <t>ニュウガク</t>
    </rPh>
    <rPh sb="8" eb="10">
      <t>ケンテイ</t>
    </rPh>
    <rPh sb="10" eb="11">
      <t>リョウ</t>
    </rPh>
    <phoneticPr fontId="1"/>
  </si>
  <si>
    <t xml:space="preserve">      試験料</t>
    <rPh sb="6" eb="8">
      <t>シケン</t>
    </rPh>
    <rPh sb="8" eb="9">
      <t>リョウ</t>
    </rPh>
    <phoneticPr fontId="1"/>
  </si>
  <si>
    <t>　　　証明手数料</t>
    <rPh sb="3" eb="5">
      <t>ショウメイ</t>
    </rPh>
    <rPh sb="5" eb="8">
      <t>テスウリョウ</t>
    </rPh>
    <phoneticPr fontId="1"/>
  </si>
  <si>
    <t xml:space="preserve">     一般寄付金</t>
    <rPh sb="5" eb="7">
      <t>イッパン</t>
    </rPh>
    <rPh sb="7" eb="10">
      <t>キフキン</t>
    </rPh>
    <phoneticPr fontId="1"/>
  </si>
  <si>
    <t xml:space="preserve">     現物寄付金</t>
    <rPh sb="5" eb="7">
      <t>ゲンブツ</t>
    </rPh>
    <rPh sb="7" eb="10">
      <t>キフキン</t>
    </rPh>
    <phoneticPr fontId="1"/>
  </si>
  <si>
    <t>経常費等補助金</t>
    <rPh sb="0" eb="3">
      <t>ケイジョウヒ</t>
    </rPh>
    <rPh sb="3" eb="4">
      <t>トウ</t>
    </rPh>
    <rPh sb="4" eb="7">
      <t>ホジョキン</t>
    </rPh>
    <phoneticPr fontId="1"/>
  </si>
  <si>
    <t xml:space="preserve"> 学生生徒等納付金</t>
    <phoneticPr fontId="1"/>
  </si>
  <si>
    <t xml:space="preserve"> 手数料</t>
    <rPh sb="1" eb="4">
      <t>テスウリョウ</t>
    </rPh>
    <phoneticPr fontId="1"/>
  </si>
  <si>
    <t xml:space="preserve"> 寄付金</t>
    <rPh sb="1" eb="4">
      <t>キフキン</t>
    </rPh>
    <phoneticPr fontId="1"/>
  </si>
  <si>
    <t xml:space="preserve">     県補助金</t>
    <rPh sb="5" eb="6">
      <t>ケン</t>
    </rPh>
    <rPh sb="6" eb="9">
      <t>ホジョキン</t>
    </rPh>
    <phoneticPr fontId="1"/>
  </si>
  <si>
    <t>　　　　　　　　　科　　　　　　　目　　　　　　　</t>
    <rPh sb="9" eb="10">
      <t>カ</t>
    </rPh>
    <rPh sb="17" eb="18">
      <t>メ</t>
    </rPh>
    <phoneticPr fontId="1"/>
  </si>
  <si>
    <t>付随事業収入</t>
    <rPh sb="0" eb="2">
      <t>フズイ</t>
    </rPh>
    <rPh sb="2" eb="4">
      <t>ジギョウ</t>
    </rPh>
    <rPh sb="4" eb="6">
      <t>シュウニュウ</t>
    </rPh>
    <phoneticPr fontId="1"/>
  </si>
  <si>
    <t>雑収入</t>
    <rPh sb="0" eb="1">
      <t>ザツ</t>
    </rPh>
    <rPh sb="1" eb="3">
      <t>シュウニュウ</t>
    </rPh>
    <phoneticPr fontId="1"/>
  </si>
  <si>
    <t>教育活動収入計</t>
    <rPh sb="0" eb="2">
      <t>キョウイク</t>
    </rPh>
    <rPh sb="2" eb="4">
      <t>カツドウ</t>
    </rPh>
    <rPh sb="4" eb="6">
      <t>シュウニュウ</t>
    </rPh>
    <rPh sb="6" eb="7">
      <t>ケイ</t>
    </rPh>
    <phoneticPr fontId="1"/>
  </si>
  <si>
    <t>人件費</t>
    <rPh sb="0" eb="3">
      <t>ジンケンヒ</t>
    </rPh>
    <phoneticPr fontId="1"/>
  </si>
  <si>
    <t xml:space="preserve">      教員人件費</t>
    <rPh sb="6" eb="8">
      <t>キョウイン</t>
    </rPh>
    <rPh sb="8" eb="11">
      <t>ジンケンヒ</t>
    </rPh>
    <phoneticPr fontId="1"/>
  </si>
  <si>
    <t>　　　職員人件費</t>
    <rPh sb="3" eb="5">
      <t>ショクイン</t>
    </rPh>
    <rPh sb="5" eb="8">
      <t>ジンケンヒ</t>
    </rPh>
    <phoneticPr fontId="1"/>
  </si>
  <si>
    <t xml:space="preserve">      役員報酬</t>
    <rPh sb="6" eb="8">
      <t>ヤクイン</t>
    </rPh>
    <rPh sb="8" eb="10">
      <t>ホウシュウ</t>
    </rPh>
    <phoneticPr fontId="1"/>
  </si>
  <si>
    <t xml:space="preserve">      退職金</t>
    <rPh sb="6" eb="9">
      <t>タイショクキン</t>
    </rPh>
    <phoneticPr fontId="1"/>
  </si>
  <si>
    <t xml:space="preserve">      退職給与引当金繰入額</t>
    <rPh sb="6" eb="8">
      <t>タイショク</t>
    </rPh>
    <rPh sb="8" eb="10">
      <t>キュウヨ</t>
    </rPh>
    <rPh sb="10" eb="12">
      <t>ヒキアテ</t>
    </rPh>
    <rPh sb="12" eb="13">
      <t>キン</t>
    </rPh>
    <rPh sb="13" eb="15">
      <t>クリイレ</t>
    </rPh>
    <rPh sb="15" eb="16">
      <t>ガク</t>
    </rPh>
    <phoneticPr fontId="1"/>
  </si>
  <si>
    <t>経費</t>
    <rPh sb="0" eb="2">
      <t>ケイヒ</t>
    </rPh>
    <phoneticPr fontId="1"/>
  </si>
  <si>
    <t xml:space="preserve">      消耗品費</t>
    <rPh sb="6" eb="8">
      <t>ショウモウ</t>
    </rPh>
    <rPh sb="8" eb="9">
      <t>ヒン</t>
    </rPh>
    <rPh sb="9" eb="10">
      <t>ヒ</t>
    </rPh>
    <phoneticPr fontId="1"/>
  </si>
  <si>
    <t>　　　光熱水費</t>
    <rPh sb="3" eb="7">
      <t>コウネツスイヒ</t>
    </rPh>
    <phoneticPr fontId="1"/>
  </si>
  <si>
    <t>　　　旅費交通費</t>
    <rPh sb="3" eb="5">
      <t>リョヒ</t>
    </rPh>
    <rPh sb="5" eb="8">
      <t>コウツウヒ</t>
    </rPh>
    <phoneticPr fontId="1"/>
  </si>
  <si>
    <t xml:space="preserve">      奨学費</t>
    <rPh sb="6" eb="8">
      <t>ショウガク</t>
    </rPh>
    <rPh sb="8" eb="9">
      <t>ヒ</t>
    </rPh>
    <phoneticPr fontId="1"/>
  </si>
  <si>
    <t xml:space="preserve">      福利費</t>
    <rPh sb="6" eb="8">
      <t>フクリ</t>
    </rPh>
    <rPh sb="8" eb="9">
      <t>ヒ</t>
    </rPh>
    <phoneticPr fontId="1"/>
  </si>
  <si>
    <t xml:space="preserve">      通信運搬費</t>
    <rPh sb="6" eb="8">
      <t>ツウシン</t>
    </rPh>
    <rPh sb="8" eb="10">
      <t>ウンパン</t>
    </rPh>
    <rPh sb="10" eb="11">
      <t>ヒ</t>
    </rPh>
    <phoneticPr fontId="1"/>
  </si>
  <si>
    <t>　　　印刷製本費</t>
    <rPh sb="3" eb="5">
      <t>インサツ</t>
    </rPh>
    <rPh sb="5" eb="7">
      <t>セイホン</t>
    </rPh>
    <rPh sb="7" eb="8">
      <t>ヒ</t>
    </rPh>
    <phoneticPr fontId="1"/>
  </si>
  <si>
    <t>　　　教材費</t>
    <rPh sb="3" eb="6">
      <t>キョウザイヒ</t>
    </rPh>
    <phoneticPr fontId="1"/>
  </si>
  <si>
    <t>　　　保健衛生費</t>
    <rPh sb="3" eb="5">
      <t>ホケン</t>
    </rPh>
    <rPh sb="5" eb="7">
      <t>エイセイ</t>
    </rPh>
    <rPh sb="7" eb="8">
      <t>ヒ</t>
    </rPh>
    <phoneticPr fontId="1"/>
  </si>
  <si>
    <t>　　　修繕費</t>
    <rPh sb="3" eb="5">
      <t>シュウゼン</t>
    </rPh>
    <rPh sb="5" eb="6">
      <t>ヒ</t>
    </rPh>
    <phoneticPr fontId="1"/>
  </si>
  <si>
    <t>　　　賃借料</t>
    <rPh sb="3" eb="6">
      <t>チンシャクリョウ</t>
    </rPh>
    <phoneticPr fontId="1"/>
  </si>
  <si>
    <t>　　　新聞雑書費</t>
    <rPh sb="3" eb="5">
      <t>シンブン</t>
    </rPh>
    <rPh sb="5" eb="7">
      <t>ザッショ</t>
    </rPh>
    <rPh sb="7" eb="8">
      <t>ヒ</t>
    </rPh>
    <phoneticPr fontId="1"/>
  </si>
  <si>
    <t xml:space="preserve">      諸会費(負担金)</t>
    <rPh sb="6" eb="9">
      <t>ショカイヒ</t>
    </rPh>
    <rPh sb="10" eb="13">
      <t>フタンキン</t>
    </rPh>
    <phoneticPr fontId="1"/>
  </si>
  <si>
    <t>　　　会議費</t>
    <rPh sb="3" eb="6">
      <t>カイギヒ</t>
    </rPh>
    <phoneticPr fontId="1"/>
  </si>
  <si>
    <t>　　　渉外費</t>
    <rPh sb="3" eb="5">
      <t>ショウガイ</t>
    </rPh>
    <rPh sb="5" eb="6">
      <t>ヒ</t>
    </rPh>
    <phoneticPr fontId="1"/>
  </si>
  <si>
    <t>　　　報酬・委託・手数料</t>
    <rPh sb="3" eb="5">
      <t>ホウシュウ</t>
    </rPh>
    <rPh sb="6" eb="8">
      <t>イタク</t>
    </rPh>
    <rPh sb="9" eb="12">
      <t>テスウリョウ</t>
    </rPh>
    <phoneticPr fontId="1"/>
  </si>
  <si>
    <t>　　　広報費</t>
    <rPh sb="3" eb="5">
      <t>コウホウ</t>
    </rPh>
    <rPh sb="5" eb="6">
      <t>ヒ</t>
    </rPh>
    <phoneticPr fontId="1"/>
  </si>
  <si>
    <t>　　　生徒活動費</t>
    <rPh sb="3" eb="5">
      <t>セイト</t>
    </rPh>
    <rPh sb="5" eb="7">
      <t>カツドウ</t>
    </rPh>
    <rPh sb="7" eb="8">
      <t>ヒ</t>
    </rPh>
    <phoneticPr fontId="1"/>
  </si>
  <si>
    <t>　　　雑費</t>
    <rPh sb="3" eb="5">
      <t>ザッピ</t>
    </rPh>
    <phoneticPr fontId="1"/>
  </si>
  <si>
    <t>管理用経費</t>
    <rPh sb="0" eb="3">
      <t>カンリヨウ</t>
    </rPh>
    <rPh sb="3" eb="5">
      <t>ケイヒ</t>
    </rPh>
    <phoneticPr fontId="1"/>
  </si>
  <si>
    <t>　　　(管)消耗品費</t>
    <rPh sb="4" eb="5">
      <t>クダ</t>
    </rPh>
    <rPh sb="6" eb="8">
      <t>ショウモウ</t>
    </rPh>
    <rPh sb="8" eb="9">
      <t>ヒン</t>
    </rPh>
    <rPh sb="9" eb="10">
      <t>ヒ</t>
    </rPh>
    <phoneticPr fontId="1"/>
  </si>
  <si>
    <t xml:space="preserve">      (管)光熱水費</t>
    <rPh sb="7" eb="8">
      <t>クダ</t>
    </rPh>
    <rPh sb="9" eb="11">
      <t>コウネツ</t>
    </rPh>
    <rPh sb="11" eb="12">
      <t>スイ</t>
    </rPh>
    <rPh sb="12" eb="13">
      <t>ヒ</t>
    </rPh>
    <phoneticPr fontId="1"/>
  </si>
  <si>
    <t xml:space="preserve">      (管)旅費交通費</t>
    <rPh sb="7" eb="8">
      <t>クダ</t>
    </rPh>
    <rPh sb="9" eb="11">
      <t>リョヒ</t>
    </rPh>
    <rPh sb="11" eb="14">
      <t>コウツウヒ</t>
    </rPh>
    <phoneticPr fontId="1"/>
  </si>
  <si>
    <t xml:space="preserve">      (管)車輌燃料費</t>
    <rPh sb="7" eb="8">
      <t>クダ</t>
    </rPh>
    <rPh sb="9" eb="11">
      <t>シャリョウ</t>
    </rPh>
    <rPh sb="11" eb="13">
      <t>ネンリョウ</t>
    </rPh>
    <rPh sb="13" eb="14">
      <t>ヒ</t>
    </rPh>
    <phoneticPr fontId="1"/>
  </si>
  <si>
    <t xml:space="preserve">      (管)福利費</t>
    <rPh sb="7" eb="8">
      <t>クダ</t>
    </rPh>
    <rPh sb="9" eb="11">
      <t>フクリ</t>
    </rPh>
    <rPh sb="11" eb="12">
      <t>ヒ</t>
    </rPh>
    <phoneticPr fontId="1"/>
  </si>
  <si>
    <t xml:space="preserve">      (管)通信運搬費</t>
    <rPh sb="7" eb="8">
      <t>クダ</t>
    </rPh>
    <rPh sb="9" eb="11">
      <t>ツウシン</t>
    </rPh>
    <rPh sb="11" eb="13">
      <t>ウンパン</t>
    </rPh>
    <rPh sb="13" eb="14">
      <t>ヒ</t>
    </rPh>
    <phoneticPr fontId="1"/>
  </si>
  <si>
    <t xml:space="preserve">      (管)印刷製本費</t>
    <rPh sb="7" eb="8">
      <t>クダ</t>
    </rPh>
    <rPh sb="9" eb="11">
      <t>インサツ</t>
    </rPh>
    <rPh sb="11" eb="13">
      <t>セイホン</t>
    </rPh>
    <rPh sb="13" eb="14">
      <t>ヒ</t>
    </rPh>
    <phoneticPr fontId="1"/>
  </si>
  <si>
    <t xml:space="preserve">      (管)保健衛生費</t>
    <rPh sb="7" eb="8">
      <t>クダ</t>
    </rPh>
    <rPh sb="9" eb="11">
      <t>ホケン</t>
    </rPh>
    <rPh sb="11" eb="13">
      <t>エイセイ</t>
    </rPh>
    <rPh sb="13" eb="14">
      <t>ヒ</t>
    </rPh>
    <phoneticPr fontId="1"/>
  </si>
  <si>
    <t xml:space="preserve">      (管)修繕費</t>
    <rPh sb="7" eb="8">
      <t>クダ</t>
    </rPh>
    <rPh sb="9" eb="11">
      <t>シュウゼン</t>
    </rPh>
    <rPh sb="11" eb="12">
      <t>ヒ</t>
    </rPh>
    <phoneticPr fontId="1"/>
  </si>
  <si>
    <t xml:space="preserve">      (管)損害保険料</t>
    <rPh sb="7" eb="8">
      <t>クダ</t>
    </rPh>
    <rPh sb="9" eb="11">
      <t>ソンガイ</t>
    </rPh>
    <rPh sb="11" eb="14">
      <t>ホケンリョウ</t>
    </rPh>
    <phoneticPr fontId="1"/>
  </si>
  <si>
    <t xml:space="preserve">      (管)賃借料</t>
    <rPh sb="7" eb="8">
      <t>クダ</t>
    </rPh>
    <rPh sb="9" eb="11">
      <t>チンシャク</t>
    </rPh>
    <rPh sb="11" eb="12">
      <t>リョウ</t>
    </rPh>
    <phoneticPr fontId="1"/>
  </si>
  <si>
    <t xml:space="preserve">      (管)公租公課</t>
    <rPh sb="7" eb="8">
      <t>クダ</t>
    </rPh>
    <rPh sb="9" eb="11">
      <t>コウソ</t>
    </rPh>
    <rPh sb="11" eb="13">
      <t>コウカ</t>
    </rPh>
    <phoneticPr fontId="1"/>
  </si>
  <si>
    <t xml:space="preserve">      (管)新聞雑書費</t>
    <rPh sb="7" eb="8">
      <t>クダ</t>
    </rPh>
    <rPh sb="9" eb="11">
      <t>シンブン</t>
    </rPh>
    <rPh sb="11" eb="13">
      <t>ザッショ</t>
    </rPh>
    <rPh sb="13" eb="14">
      <t>ヒ</t>
    </rPh>
    <phoneticPr fontId="1"/>
  </si>
  <si>
    <t xml:space="preserve">      (管)諸会費(負担金)</t>
    <rPh sb="7" eb="8">
      <t>クダ</t>
    </rPh>
    <rPh sb="9" eb="12">
      <t>ショカイヒ</t>
    </rPh>
    <rPh sb="13" eb="16">
      <t>フタンキン</t>
    </rPh>
    <phoneticPr fontId="1"/>
  </si>
  <si>
    <t xml:space="preserve">      (管)渉外費</t>
    <rPh sb="7" eb="8">
      <t>クダ</t>
    </rPh>
    <rPh sb="9" eb="11">
      <t>ショウガイ</t>
    </rPh>
    <rPh sb="11" eb="12">
      <t>ヒ</t>
    </rPh>
    <phoneticPr fontId="1"/>
  </si>
  <si>
    <t xml:space="preserve">      (管)報酬・委託・手数料</t>
    <rPh sb="7" eb="8">
      <t>クダ</t>
    </rPh>
    <rPh sb="9" eb="11">
      <t>ホウシュウ</t>
    </rPh>
    <rPh sb="12" eb="14">
      <t>イタク</t>
    </rPh>
    <rPh sb="15" eb="18">
      <t>テスウリョウ</t>
    </rPh>
    <phoneticPr fontId="1"/>
  </si>
  <si>
    <t xml:space="preserve">      (管)広報費</t>
    <rPh sb="7" eb="8">
      <t>クダ</t>
    </rPh>
    <rPh sb="9" eb="11">
      <t>コウホウ</t>
    </rPh>
    <rPh sb="11" eb="12">
      <t>ヒ</t>
    </rPh>
    <phoneticPr fontId="1"/>
  </si>
  <si>
    <t xml:space="preserve">      (管)法人諸費</t>
    <rPh sb="7" eb="8">
      <t>クダ</t>
    </rPh>
    <rPh sb="9" eb="11">
      <t>ホウジン</t>
    </rPh>
    <rPh sb="11" eb="13">
      <t>ショヒ</t>
    </rPh>
    <rPh sb="12" eb="13">
      <t>ヒ</t>
    </rPh>
    <phoneticPr fontId="1"/>
  </si>
  <si>
    <t xml:space="preserve">      (管)減価償却額</t>
    <rPh sb="7" eb="8">
      <t>クダ</t>
    </rPh>
    <rPh sb="9" eb="11">
      <t>ゲンカ</t>
    </rPh>
    <rPh sb="11" eb="13">
      <t>ショウキャク</t>
    </rPh>
    <rPh sb="13" eb="14">
      <t>ガク</t>
    </rPh>
    <phoneticPr fontId="1"/>
  </si>
  <si>
    <t xml:space="preserve">      (管)雑費</t>
    <rPh sb="7" eb="8">
      <t>クダ</t>
    </rPh>
    <rPh sb="9" eb="11">
      <t>ザッピ</t>
    </rPh>
    <phoneticPr fontId="1"/>
  </si>
  <si>
    <t>教育活動支出計</t>
    <rPh sb="0" eb="2">
      <t>キョウイク</t>
    </rPh>
    <rPh sb="2" eb="4">
      <t>カツドウ</t>
    </rPh>
    <rPh sb="4" eb="6">
      <t>シシュツ</t>
    </rPh>
    <rPh sb="6" eb="7">
      <t>ケイ</t>
    </rPh>
    <phoneticPr fontId="1"/>
  </si>
  <si>
    <t>予   算   額</t>
    <phoneticPr fontId="1"/>
  </si>
  <si>
    <t xml:space="preserve">      基金運用</t>
    <rPh sb="6" eb="8">
      <t>キキン</t>
    </rPh>
    <rPh sb="8" eb="10">
      <t>ウンヨウ</t>
    </rPh>
    <phoneticPr fontId="1"/>
  </si>
  <si>
    <t xml:space="preserve">      奨学基金</t>
    <rPh sb="6" eb="8">
      <t>ショウガク</t>
    </rPh>
    <rPh sb="8" eb="10">
      <t>キキンショヒ</t>
    </rPh>
    <phoneticPr fontId="1"/>
  </si>
  <si>
    <t>受取利息・配当金</t>
    <rPh sb="0" eb="1">
      <t>ウ</t>
    </rPh>
    <rPh sb="1" eb="2">
      <t>トリ</t>
    </rPh>
    <rPh sb="2" eb="4">
      <t>リソク</t>
    </rPh>
    <rPh sb="5" eb="8">
      <t>ハイトウキン</t>
    </rPh>
    <phoneticPr fontId="1"/>
  </si>
  <si>
    <t xml:space="preserve">      その他の受取利息・配当金</t>
    <rPh sb="8" eb="9">
      <t>タ</t>
    </rPh>
    <rPh sb="10" eb="12">
      <t>ウケトリ</t>
    </rPh>
    <rPh sb="12" eb="14">
      <t>リソク</t>
    </rPh>
    <rPh sb="15" eb="18">
      <t>ハイトウキン</t>
    </rPh>
    <phoneticPr fontId="1"/>
  </si>
  <si>
    <t>その他の教育活動外収入</t>
    <rPh sb="2" eb="3">
      <t>タ</t>
    </rPh>
    <rPh sb="4" eb="6">
      <t>キョウイク</t>
    </rPh>
    <rPh sb="6" eb="8">
      <t>カツドウ</t>
    </rPh>
    <rPh sb="8" eb="9">
      <t>ガイ</t>
    </rPh>
    <rPh sb="9" eb="11">
      <t>シュウニュウ</t>
    </rPh>
    <phoneticPr fontId="1"/>
  </si>
  <si>
    <t xml:space="preserve">      収益事業収入</t>
    <rPh sb="6" eb="8">
      <t>シュウエキ</t>
    </rPh>
    <rPh sb="8" eb="10">
      <t>ジギョウ</t>
    </rPh>
    <rPh sb="10" eb="12">
      <t>シュウニュウ</t>
    </rPh>
    <phoneticPr fontId="1"/>
  </si>
  <si>
    <t>教育活動外収入計</t>
    <rPh sb="0" eb="2">
      <t>キョウイク</t>
    </rPh>
    <rPh sb="2" eb="4">
      <t>カツドウ</t>
    </rPh>
    <rPh sb="4" eb="5">
      <t>ガイ</t>
    </rPh>
    <rPh sb="5" eb="7">
      <t>シュウニュウ</t>
    </rPh>
    <rPh sb="7" eb="8">
      <t>ケイ</t>
    </rPh>
    <phoneticPr fontId="1"/>
  </si>
  <si>
    <t>借入金利息</t>
    <rPh sb="0" eb="2">
      <t>カリイレ</t>
    </rPh>
    <rPh sb="2" eb="3">
      <t>キン</t>
    </rPh>
    <rPh sb="3" eb="5">
      <t>リソク</t>
    </rPh>
    <phoneticPr fontId="1"/>
  </si>
  <si>
    <t xml:space="preserve">      借入金利息</t>
    <rPh sb="6" eb="8">
      <t>カリイレ</t>
    </rPh>
    <rPh sb="8" eb="9">
      <t>キン</t>
    </rPh>
    <rPh sb="9" eb="11">
      <t>リソク</t>
    </rPh>
    <phoneticPr fontId="1"/>
  </si>
  <si>
    <t>教育活動外支出計</t>
    <rPh sb="0" eb="2">
      <t>キョウイク</t>
    </rPh>
    <rPh sb="2" eb="4">
      <t>カツドウ</t>
    </rPh>
    <rPh sb="4" eb="5">
      <t>ガイ</t>
    </rPh>
    <rPh sb="5" eb="7">
      <t>シシュツ</t>
    </rPh>
    <rPh sb="7" eb="8">
      <t>ケイ</t>
    </rPh>
    <phoneticPr fontId="1"/>
  </si>
  <si>
    <t>教育活動外収支差額</t>
    <rPh sb="0" eb="2">
      <t>キョウイク</t>
    </rPh>
    <rPh sb="2" eb="4">
      <t>カツドウ</t>
    </rPh>
    <rPh sb="4" eb="5">
      <t>ガイ</t>
    </rPh>
    <rPh sb="5" eb="7">
      <t>シュウシ</t>
    </rPh>
    <rPh sb="7" eb="9">
      <t>サガク</t>
    </rPh>
    <phoneticPr fontId="1"/>
  </si>
  <si>
    <t>経常収支差額</t>
    <rPh sb="0" eb="2">
      <t>ケイジョウ</t>
    </rPh>
    <rPh sb="2" eb="4">
      <t>シュウシ</t>
    </rPh>
    <rPh sb="4" eb="6">
      <t>サガク</t>
    </rPh>
    <phoneticPr fontId="1"/>
  </si>
  <si>
    <t>その他の特別収入</t>
    <rPh sb="2" eb="3">
      <t>タ</t>
    </rPh>
    <rPh sb="4" eb="6">
      <t>トクベツ</t>
    </rPh>
    <rPh sb="6" eb="8">
      <t>シュウニュウ</t>
    </rPh>
    <phoneticPr fontId="1"/>
  </si>
  <si>
    <t>　　　施設設備補助金</t>
    <rPh sb="3" eb="5">
      <t>シセツ</t>
    </rPh>
    <rPh sb="5" eb="7">
      <t>セツビ</t>
    </rPh>
    <rPh sb="7" eb="10">
      <t>ホジョキン</t>
    </rPh>
    <phoneticPr fontId="1"/>
  </si>
  <si>
    <t xml:space="preserve">     　　　 施設設備補助金(国)</t>
    <rPh sb="9" eb="11">
      <t>シセツ</t>
    </rPh>
    <rPh sb="11" eb="13">
      <t>セツビ</t>
    </rPh>
    <rPh sb="13" eb="16">
      <t>ホジョキン</t>
    </rPh>
    <rPh sb="17" eb="18">
      <t>クニ</t>
    </rPh>
    <phoneticPr fontId="1"/>
  </si>
  <si>
    <t xml:space="preserve">     　　　 施設設備補助金(県)</t>
    <rPh sb="9" eb="11">
      <t>シセツ</t>
    </rPh>
    <rPh sb="11" eb="13">
      <t>セツビ</t>
    </rPh>
    <rPh sb="13" eb="16">
      <t>ホジョキン</t>
    </rPh>
    <rPh sb="17" eb="18">
      <t>ケン</t>
    </rPh>
    <phoneticPr fontId="1"/>
  </si>
  <si>
    <t xml:space="preserve">     　　　 施設設備補助金(市)</t>
    <rPh sb="9" eb="11">
      <t>シセツ</t>
    </rPh>
    <rPh sb="11" eb="13">
      <t>セツビ</t>
    </rPh>
    <rPh sb="13" eb="16">
      <t>ホジョキン</t>
    </rPh>
    <rPh sb="17" eb="18">
      <t>シ</t>
    </rPh>
    <phoneticPr fontId="1"/>
  </si>
  <si>
    <t>特別収入計</t>
    <rPh sb="0" eb="2">
      <t>トクベツ</t>
    </rPh>
    <rPh sb="2" eb="4">
      <t>シュウニュウ</t>
    </rPh>
    <rPh sb="4" eb="5">
      <t>ケイ</t>
    </rPh>
    <phoneticPr fontId="1"/>
  </si>
  <si>
    <t>特別収支差額</t>
    <rPh sb="0" eb="2">
      <t>トクベツ</t>
    </rPh>
    <rPh sb="2" eb="4">
      <t>シュウシ</t>
    </rPh>
    <rPh sb="4" eb="6">
      <t>サガク</t>
    </rPh>
    <phoneticPr fontId="1"/>
  </si>
  <si>
    <t>[予備費]</t>
    <rPh sb="1" eb="4">
      <t>ヨビヒ</t>
    </rPh>
    <phoneticPr fontId="1"/>
  </si>
  <si>
    <t>基本金組入前当年度収支差額</t>
    <rPh sb="0" eb="2">
      <t>キホン</t>
    </rPh>
    <rPh sb="2" eb="3">
      <t>キン</t>
    </rPh>
    <rPh sb="3" eb="5">
      <t>クミイ</t>
    </rPh>
    <rPh sb="5" eb="6">
      <t>マエ</t>
    </rPh>
    <rPh sb="6" eb="9">
      <t>トウネンド</t>
    </rPh>
    <rPh sb="9" eb="11">
      <t>シュウシ</t>
    </rPh>
    <rPh sb="11" eb="13">
      <t>サガク</t>
    </rPh>
    <phoneticPr fontId="1"/>
  </si>
  <si>
    <t>基本金組入額合計</t>
    <rPh sb="0" eb="2">
      <t>キホン</t>
    </rPh>
    <rPh sb="2" eb="3">
      <t>キン</t>
    </rPh>
    <rPh sb="3" eb="5">
      <t>クミイ</t>
    </rPh>
    <rPh sb="5" eb="6">
      <t>ガク</t>
    </rPh>
    <rPh sb="6" eb="8">
      <t>ゴウケイ</t>
    </rPh>
    <phoneticPr fontId="1"/>
  </si>
  <si>
    <t>当年度収支差額</t>
    <rPh sb="0" eb="3">
      <t>トウネンド</t>
    </rPh>
    <rPh sb="3" eb="5">
      <t>シュウシ</t>
    </rPh>
    <rPh sb="5" eb="7">
      <t>サガク</t>
    </rPh>
    <phoneticPr fontId="1"/>
  </si>
  <si>
    <t>前年度繰越収支差額</t>
    <rPh sb="0" eb="1">
      <t>ゼン</t>
    </rPh>
    <rPh sb="1" eb="3">
      <t>ネンド</t>
    </rPh>
    <rPh sb="3" eb="5">
      <t>クリコシ</t>
    </rPh>
    <rPh sb="5" eb="7">
      <t>シュウシ</t>
    </rPh>
    <rPh sb="7" eb="9">
      <t>サガク</t>
    </rPh>
    <phoneticPr fontId="1"/>
  </si>
  <si>
    <t>翌年度繰越収支差額</t>
    <rPh sb="0" eb="3">
      <t>ヨクネンド</t>
    </rPh>
    <rPh sb="3" eb="5">
      <t>クリコシ</t>
    </rPh>
    <rPh sb="5" eb="7">
      <t>シュウシ</t>
    </rPh>
    <rPh sb="7" eb="9">
      <t>サガク</t>
    </rPh>
    <rPh sb="8" eb="9">
      <t>シュウサ</t>
    </rPh>
    <phoneticPr fontId="1"/>
  </si>
  <si>
    <t>(参考)</t>
    <rPh sb="1" eb="3">
      <t>サンコウ</t>
    </rPh>
    <phoneticPr fontId="1"/>
  </si>
  <si>
    <t>事業活動収入計</t>
    <rPh sb="0" eb="2">
      <t>ジギョウ</t>
    </rPh>
    <rPh sb="2" eb="4">
      <t>カツドウ</t>
    </rPh>
    <rPh sb="4" eb="6">
      <t>シュウニュウ</t>
    </rPh>
    <rPh sb="6" eb="7">
      <t>ケイ</t>
    </rPh>
    <phoneticPr fontId="1"/>
  </si>
  <si>
    <t>事業活動支出計</t>
    <rPh sb="0" eb="2">
      <t>ジギョウ</t>
    </rPh>
    <rPh sb="2" eb="4">
      <t>カツドウ</t>
    </rPh>
    <rPh sb="4" eb="6">
      <t>シシュツ</t>
    </rPh>
    <rPh sb="6" eb="7">
      <t>ケイ</t>
    </rPh>
    <phoneticPr fontId="1"/>
  </si>
  <si>
    <t>事業活動支出の部</t>
    <rPh sb="0" eb="2">
      <t>ジギョウ</t>
    </rPh>
    <rPh sb="2" eb="4">
      <t>カツドウ</t>
    </rPh>
    <rPh sb="4" eb="6">
      <t>シシュツ</t>
    </rPh>
    <rPh sb="7" eb="8">
      <t>ブ</t>
    </rPh>
    <phoneticPr fontId="1"/>
  </si>
  <si>
    <t>事業活動収入の部</t>
    <rPh sb="0" eb="2">
      <t>ジギョウ</t>
    </rPh>
    <rPh sb="2" eb="4">
      <t>カツドウ</t>
    </rPh>
    <rPh sb="4" eb="6">
      <t>シュウニュウ</t>
    </rPh>
    <rPh sb="7" eb="8">
      <t>ブ</t>
    </rPh>
    <phoneticPr fontId="1"/>
  </si>
  <si>
    <t>教育活動収支</t>
    <rPh sb="0" eb="2">
      <t>キョウイク</t>
    </rPh>
    <rPh sb="2" eb="4">
      <t>カツドウ</t>
    </rPh>
    <rPh sb="4" eb="6">
      <t>シュウシ</t>
    </rPh>
    <phoneticPr fontId="1"/>
  </si>
  <si>
    <t>教育活動外収支</t>
    <rPh sb="0" eb="2">
      <t>キョウイク</t>
    </rPh>
    <rPh sb="2" eb="4">
      <t>カツドウ</t>
    </rPh>
    <rPh sb="4" eb="5">
      <t>ガイ</t>
    </rPh>
    <rPh sb="5" eb="7">
      <t>シュウシ</t>
    </rPh>
    <phoneticPr fontId="1"/>
  </si>
  <si>
    <t>特別収支</t>
    <rPh sb="0" eb="2">
      <t>トクベツ</t>
    </rPh>
    <rPh sb="2" eb="4">
      <t>シュウシ</t>
    </rPh>
    <phoneticPr fontId="1"/>
  </si>
  <si>
    <t>事業活動収入の部</t>
    <rPh sb="0" eb="2">
      <t>ジギョウ</t>
    </rPh>
    <rPh sb="2" eb="4">
      <t>カツドウ</t>
    </rPh>
    <rPh sb="4" eb="6">
      <t>シュウニュウ</t>
    </rPh>
    <rPh sb="7" eb="8">
      <t>ブ</t>
    </rPh>
    <phoneticPr fontId="1"/>
  </si>
  <si>
    <t>事業活動支出の部</t>
    <rPh sb="0" eb="2">
      <t>ジギョウ</t>
    </rPh>
    <rPh sb="2" eb="4">
      <t>カツドウ</t>
    </rPh>
    <rPh sb="4" eb="6">
      <t>シシュツ</t>
    </rPh>
    <rPh sb="7" eb="8">
      <t>ブ</t>
    </rPh>
    <phoneticPr fontId="1"/>
  </si>
  <si>
    <t>教育活動収支</t>
    <rPh sb="0" eb="2">
      <t>キョウイク</t>
    </rPh>
    <rPh sb="2" eb="4">
      <t>カツドウ</t>
    </rPh>
    <rPh sb="4" eb="6">
      <t>シュウシ</t>
    </rPh>
    <phoneticPr fontId="1"/>
  </si>
  <si>
    <t>(</t>
    <phoneticPr fontId="1"/>
  </si>
  <si>
    <t>)</t>
    <phoneticPr fontId="1"/>
  </si>
  <si>
    <t>(</t>
    <phoneticPr fontId="1"/>
  </si>
  <si>
    <t>)</t>
    <phoneticPr fontId="1"/>
  </si>
  <si>
    <t>(</t>
    <phoneticPr fontId="1"/>
  </si>
  <si>
    <t>)</t>
    <phoneticPr fontId="1"/>
  </si>
  <si>
    <t>)</t>
    <phoneticPr fontId="7"/>
  </si>
  <si>
    <t>(</t>
    <phoneticPr fontId="7"/>
  </si>
  <si>
    <t>(</t>
    <phoneticPr fontId="1"/>
  </si>
  <si>
    <t>)</t>
    <phoneticPr fontId="1"/>
  </si>
  <si>
    <t>)</t>
    <phoneticPr fontId="1"/>
  </si>
  <si>
    <t>(</t>
    <phoneticPr fontId="1"/>
  </si>
  <si>
    <t>,</t>
    <phoneticPr fontId="1"/>
  </si>
  <si>
    <t>　　　　　　　　　　　　　　　　　　　　　　　　</t>
    <phoneticPr fontId="7"/>
  </si>
  <si>
    <t>摘　　要</t>
    <rPh sb="0" eb="1">
      <t>テキ</t>
    </rPh>
    <rPh sb="3" eb="4">
      <t>ヨウ</t>
    </rPh>
    <phoneticPr fontId="1"/>
  </si>
  <si>
    <t>摘　　　要</t>
    <rPh sb="0" eb="1">
      <t>テキ</t>
    </rPh>
    <rPh sb="4" eb="5">
      <t>ヨウ</t>
    </rPh>
    <phoneticPr fontId="1"/>
  </si>
  <si>
    <t xml:space="preserve"> 経費支出</t>
    <rPh sb="1" eb="3">
      <t>ケイヒ</t>
    </rPh>
    <rPh sb="3" eb="5">
      <t>シシュツ</t>
    </rPh>
    <phoneticPr fontId="1"/>
  </si>
  <si>
    <t>資金収支計算書注記</t>
    <rPh sb="0" eb="2">
      <t>シキン</t>
    </rPh>
    <rPh sb="2" eb="4">
      <t>シュウシ</t>
    </rPh>
    <rPh sb="4" eb="7">
      <t>ケイサンショ</t>
    </rPh>
    <rPh sb="7" eb="9">
      <t>チュウキ</t>
    </rPh>
    <phoneticPr fontId="7"/>
  </si>
  <si>
    <t>1.純額で表示した補助活動事業に係る収支</t>
    <rPh sb="2" eb="3">
      <t>ジュン</t>
    </rPh>
    <rPh sb="3" eb="4">
      <t>ガク</t>
    </rPh>
    <rPh sb="5" eb="7">
      <t>ヒョウジ</t>
    </rPh>
    <rPh sb="9" eb="11">
      <t>ホジョ</t>
    </rPh>
    <rPh sb="11" eb="13">
      <t>カツドウ</t>
    </rPh>
    <rPh sb="13" eb="15">
      <t>ジギョウ</t>
    </rPh>
    <rPh sb="16" eb="17">
      <t>カカワ</t>
    </rPh>
    <rPh sb="18" eb="20">
      <t>シュウシ</t>
    </rPh>
    <phoneticPr fontId="7"/>
  </si>
  <si>
    <t>支出</t>
    <rPh sb="0" eb="2">
      <t>シシュツ</t>
    </rPh>
    <phoneticPr fontId="1"/>
  </si>
  <si>
    <t>　　　　金額</t>
    <rPh sb="4" eb="6">
      <t>キンガク</t>
    </rPh>
    <phoneticPr fontId="7"/>
  </si>
  <si>
    <t>　　　収入</t>
    <rPh sb="3" eb="5">
      <t>シュウニュウ</t>
    </rPh>
    <phoneticPr fontId="7"/>
  </si>
  <si>
    <t>（</t>
    <phoneticPr fontId="7"/>
  </si>
  <si>
    <t>）</t>
    <phoneticPr fontId="7"/>
  </si>
  <si>
    <t>単位　　　　　　　　円</t>
    <rPh sb="0" eb="2">
      <t>タンイ</t>
    </rPh>
    <rPh sb="10" eb="11">
      <t>エン</t>
    </rPh>
    <phoneticPr fontId="7"/>
  </si>
  <si>
    <t>1.純額で表示した収益事業係る収支</t>
    <rPh sb="2" eb="3">
      <t>ジュン</t>
    </rPh>
    <rPh sb="3" eb="4">
      <t>ガク</t>
    </rPh>
    <rPh sb="5" eb="7">
      <t>ヒョウジ</t>
    </rPh>
    <rPh sb="9" eb="11">
      <t>シュウエキ</t>
    </rPh>
    <rPh sb="11" eb="13">
      <t>ジギョウ</t>
    </rPh>
    <rPh sb="13" eb="14">
      <t>カカワ</t>
    </rPh>
    <rPh sb="15" eb="17">
      <t>シュウシ</t>
    </rPh>
    <phoneticPr fontId="7"/>
  </si>
  <si>
    <t>　　　　計</t>
    <rPh sb="4" eb="5">
      <t>ケイ</t>
    </rPh>
    <phoneticPr fontId="7"/>
  </si>
  <si>
    <t>　　　　　　　　　計</t>
    <rPh sb="9" eb="10">
      <t>ケイ</t>
    </rPh>
    <phoneticPr fontId="1"/>
  </si>
  <si>
    <t>　　　　　　　純額</t>
    <rPh sb="7" eb="8">
      <t>ジュン</t>
    </rPh>
    <rPh sb="8" eb="9">
      <t>ガク</t>
    </rPh>
    <phoneticPr fontId="7"/>
  </si>
  <si>
    <t>　受取利息</t>
    <rPh sb="1" eb="3">
      <t>ウケトリ</t>
    </rPh>
    <rPh sb="3" eb="5">
      <t>リソク</t>
    </rPh>
    <phoneticPr fontId="7"/>
  </si>
  <si>
    <t>事業活動収支計算書注記</t>
    <rPh sb="0" eb="2">
      <t>ジギョウ</t>
    </rPh>
    <rPh sb="2" eb="4">
      <t>カツドウ</t>
    </rPh>
    <rPh sb="4" eb="6">
      <t>シュウシ</t>
    </rPh>
    <rPh sb="6" eb="9">
      <t>ケイサンショ</t>
    </rPh>
    <rPh sb="9" eb="11">
      <t>チュウキ</t>
    </rPh>
    <phoneticPr fontId="7"/>
  </si>
  <si>
    <t>　　　　　　　減価償却</t>
    <rPh sb="7" eb="9">
      <t>ゲンカ</t>
    </rPh>
    <rPh sb="9" eb="11">
      <t>ショウキャク</t>
    </rPh>
    <phoneticPr fontId="1"/>
  </si>
  <si>
    <t>　　　車輌燃料費</t>
    <rPh sb="3" eb="5">
      <t>シャリョウ</t>
    </rPh>
    <rPh sb="5" eb="7">
      <t>ネンリョウ</t>
    </rPh>
    <rPh sb="7" eb="8">
      <t>ヒ</t>
    </rPh>
    <phoneticPr fontId="7"/>
  </si>
  <si>
    <t>　　　　　　　商品仕入</t>
    <rPh sb="7" eb="9">
      <t>ショウヒン</t>
    </rPh>
    <rPh sb="9" eb="11">
      <t>シイ</t>
    </rPh>
    <phoneticPr fontId="1"/>
  </si>
  <si>
    <t xml:space="preserve">      　　　　人件費</t>
    <rPh sb="10" eb="13">
      <t>ジンケンヒ</t>
    </rPh>
    <phoneticPr fontId="1"/>
  </si>
  <si>
    <t xml:space="preserve">     　　　　 経費</t>
    <rPh sb="10" eb="12">
      <t>ケイヒ</t>
    </rPh>
    <phoneticPr fontId="1"/>
  </si>
  <si>
    <t xml:space="preserve">      　　　　消費税</t>
    <rPh sb="10" eb="12">
      <t>ショウヒ</t>
    </rPh>
    <rPh sb="12" eb="13">
      <t>ゼイ</t>
    </rPh>
    <phoneticPr fontId="1"/>
  </si>
  <si>
    <t>　　　　　　　法人税</t>
    <rPh sb="7" eb="10">
      <t>ホウジンゼイ</t>
    </rPh>
    <phoneticPr fontId="7"/>
  </si>
  <si>
    <t>　ｽｸｰﾙﾊﾞｽ</t>
    <phoneticPr fontId="7"/>
  </si>
  <si>
    <t>　売店</t>
    <rPh sb="1" eb="3">
      <t>バイテン</t>
    </rPh>
    <phoneticPr fontId="7"/>
  </si>
  <si>
    <t>　　　　　　　電気料</t>
    <rPh sb="7" eb="9">
      <t>デンキ</t>
    </rPh>
    <rPh sb="9" eb="10">
      <t>リョウ</t>
    </rPh>
    <phoneticPr fontId="1"/>
  </si>
  <si>
    <t>　　　　　　　消費税</t>
    <rPh sb="7" eb="10">
      <t>ショウヒゼイ</t>
    </rPh>
    <phoneticPr fontId="1"/>
  </si>
  <si>
    <t xml:space="preserve">  太陽光</t>
    <rPh sb="2" eb="4">
      <t>タイヨウ</t>
    </rPh>
    <rPh sb="4" eb="5">
      <t>コウ</t>
    </rPh>
    <phoneticPr fontId="7"/>
  </si>
  <si>
    <t xml:space="preserve">     国補助金</t>
    <rPh sb="5" eb="6">
      <t>クニ</t>
    </rPh>
    <rPh sb="6" eb="9">
      <t>ホジョキン</t>
    </rPh>
    <phoneticPr fontId="1"/>
  </si>
  <si>
    <t>　　　損害保険料</t>
    <rPh sb="3" eb="5">
      <t>ソンガイ</t>
    </rPh>
    <rPh sb="5" eb="8">
      <t>ホケンリョウ</t>
    </rPh>
    <phoneticPr fontId="1"/>
  </si>
  <si>
    <t>支出</t>
    <rPh sb="0" eb="2">
      <t>シシュツ</t>
    </rPh>
    <phoneticPr fontId="1"/>
  </si>
  <si>
    <t>収入</t>
    <rPh sb="0" eb="2">
      <t>シュウニュウ</t>
    </rPh>
    <phoneticPr fontId="1"/>
  </si>
  <si>
    <t xml:space="preserve">   　　　国 庫 補 助 金  収 入</t>
    <phoneticPr fontId="1"/>
  </si>
  <si>
    <t>　　　損害保険料</t>
    <rPh sb="3" eb="5">
      <t>ソンガイ</t>
    </rPh>
    <rPh sb="5" eb="8">
      <t>ホケンリョウ</t>
    </rPh>
    <phoneticPr fontId="7"/>
  </si>
  <si>
    <t>　寮</t>
    <rPh sb="1" eb="2">
      <t>リョウ</t>
    </rPh>
    <phoneticPr fontId="7"/>
  </si>
  <si>
    <t>　国税還付金</t>
    <rPh sb="1" eb="3">
      <t>コクゼイ</t>
    </rPh>
    <rPh sb="3" eb="6">
      <t>カンプキン</t>
    </rPh>
    <phoneticPr fontId="7"/>
  </si>
  <si>
    <t>　　　公祖公課支出</t>
    <rPh sb="3" eb="4">
      <t>コウ</t>
    </rPh>
    <rPh sb="4" eb="5">
      <t>ソ</t>
    </rPh>
    <rPh sb="5" eb="6">
      <t>コウ</t>
    </rPh>
    <rPh sb="6" eb="7">
      <t>カ</t>
    </rPh>
    <rPh sb="7" eb="9">
      <t>シシュツ</t>
    </rPh>
    <phoneticPr fontId="7"/>
  </si>
  <si>
    <t xml:space="preserve">      (管)会議費支出</t>
    <rPh sb="7" eb="8">
      <t>カン</t>
    </rPh>
    <rPh sb="9" eb="11">
      <t>カイギ</t>
    </rPh>
    <rPh sb="11" eb="12">
      <t>ヒ</t>
    </rPh>
    <rPh sb="12" eb="14">
      <t>シシュツ</t>
    </rPh>
    <phoneticPr fontId="1"/>
  </si>
  <si>
    <t>　　 減価償却引当特定資産繰入支出</t>
    <rPh sb="3" eb="5">
      <t>ゲンカ</t>
    </rPh>
    <rPh sb="5" eb="7">
      <t>ショウキャク</t>
    </rPh>
    <rPh sb="7" eb="9">
      <t>ヒキアテ</t>
    </rPh>
    <rPh sb="9" eb="11">
      <t>トクテイ</t>
    </rPh>
    <rPh sb="11" eb="13">
      <t>シサン</t>
    </rPh>
    <rPh sb="13" eb="15">
      <t>クリイレ</t>
    </rPh>
    <rPh sb="15" eb="17">
      <t>シシュツ</t>
    </rPh>
    <phoneticPr fontId="7"/>
  </si>
  <si>
    <t xml:space="preserve">    教育振興資金への繰入支出</t>
    <rPh sb="4" eb="6">
      <t>キョウイク</t>
    </rPh>
    <rPh sb="6" eb="8">
      <t>シンコウ</t>
    </rPh>
    <rPh sb="8" eb="10">
      <t>シキン</t>
    </rPh>
    <rPh sb="12" eb="14">
      <t>クリイレ</t>
    </rPh>
    <rPh sb="14" eb="16">
      <t>シシュツ</t>
    </rPh>
    <phoneticPr fontId="1"/>
  </si>
  <si>
    <t>　　 退職給与引当特定資産繰入支出</t>
    <rPh sb="3" eb="5">
      <t>タイショク</t>
    </rPh>
    <rPh sb="5" eb="7">
      <t>キュウヨ</t>
    </rPh>
    <rPh sb="7" eb="9">
      <t>ヒキアテ</t>
    </rPh>
    <rPh sb="9" eb="11">
      <t>トクテイ</t>
    </rPh>
    <rPh sb="11" eb="13">
      <t>シサン</t>
    </rPh>
    <rPh sb="13" eb="15">
      <t>クリイレ</t>
    </rPh>
    <rPh sb="15" eb="17">
      <t>シシュツ</t>
    </rPh>
    <phoneticPr fontId="7"/>
  </si>
  <si>
    <t>　　　公祖公課</t>
    <rPh sb="3" eb="4">
      <t>コウ</t>
    </rPh>
    <rPh sb="4" eb="5">
      <t>ソ</t>
    </rPh>
    <rPh sb="5" eb="6">
      <t>コウ</t>
    </rPh>
    <rPh sb="6" eb="7">
      <t>カ</t>
    </rPh>
    <phoneticPr fontId="1"/>
  </si>
  <si>
    <t xml:space="preserve">      (管)会議費</t>
    <rPh sb="7" eb="8">
      <t>クダ</t>
    </rPh>
    <rPh sb="9" eb="12">
      <t>カイギヒ</t>
    </rPh>
    <phoneticPr fontId="1"/>
  </si>
  <si>
    <t>　　 現物寄付</t>
    <rPh sb="3" eb="5">
      <t>ゲンブツ</t>
    </rPh>
    <rPh sb="5" eb="7">
      <t>キフ</t>
    </rPh>
    <phoneticPr fontId="1"/>
  </si>
  <si>
    <t xml:space="preserve"> 資金収入調整勘定</t>
    <rPh sb="1" eb="3">
      <t>シキン</t>
    </rPh>
    <rPh sb="3" eb="5">
      <t>シュウニュウ</t>
    </rPh>
    <rPh sb="5" eb="7">
      <t>チョウセイ</t>
    </rPh>
    <rPh sb="7" eb="9">
      <t>カンジョウ</t>
    </rPh>
    <phoneticPr fontId="1"/>
  </si>
  <si>
    <t>　　　リサイクル預託金繰入収入</t>
    <rPh sb="8" eb="11">
      <t>ヨタクキン</t>
    </rPh>
    <rPh sb="11" eb="12">
      <t>ク</t>
    </rPh>
    <rPh sb="12" eb="13">
      <t>イ</t>
    </rPh>
    <rPh sb="13" eb="15">
      <t>シュウニュウ</t>
    </rPh>
    <phoneticPr fontId="1"/>
  </si>
  <si>
    <t xml:space="preserve"> 資産売却収入</t>
    <rPh sb="1" eb="3">
      <t>シサン</t>
    </rPh>
    <rPh sb="3" eb="5">
      <t>バイキャク</t>
    </rPh>
    <rPh sb="5" eb="7">
      <t>シュウニュウ</t>
    </rPh>
    <phoneticPr fontId="1"/>
  </si>
  <si>
    <t>　　施設 売却収入</t>
    <rPh sb="2" eb="4">
      <t>シセツ</t>
    </rPh>
    <rPh sb="5" eb="7">
      <t>バイキャク</t>
    </rPh>
    <rPh sb="7" eb="9">
      <t>シュウニュウ</t>
    </rPh>
    <phoneticPr fontId="1"/>
  </si>
  <si>
    <t>　　設備 売却収入</t>
    <rPh sb="2" eb="4">
      <t>セツビ</t>
    </rPh>
    <rPh sb="5" eb="7">
      <t>バイキャク</t>
    </rPh>
    <rPh sb="7" eb="9">
      <t>シュウニュウ</t>
    </rPh>
    <phoneticPr fontId="1"/>
  </si>
  <si>
    <t>　　機器備品 売却収入</t>
    <rPh sb="2" eb="4">
      <t>キキ</t>
    </rPh>
    <rPh sb="4" eb="6">
      <t>ビヒン</t>
    </rPh>
    <rPh sb="7" eb="9">
      <t>バイキャク</t>
    </rPh>
    <rPh sb="9" eb="11">
      <t>シュウニュウ</t>
    </rPh>
    <phoneticPr fontId="1"/>
  </si>
  <si>
    <t>　　車輛 売却収入</t>
    <rPh sb="2" eb="4">
      <t>シャリョウ</t>
    </rPh>
    <rPh sb="5" eb="7">
      <t>バイキャク</t>
    </rPh>
    <rPh sb="7" eb="9">
      <t>シュウニュウ</t>
    </rPh>
    <phoneticPr fontId="1"/>
  </si>
  <si>
    <t>　　その他資産 売却収入</t>
    <rPh sb="4" eb="5">
      <t>タ</t>
    </rPh>
    <rPh sb="5" eb="7">
      <t>シサン</t>
    </rPh>
    <rPh sb="8" eb="10">
      <t>バイキャク</t>
    </rPh>
    <rPh sb="10" eb="12">
      <t>シュウニュウ</t>
    </rPh>
    <phoneticPr fontId="1"/>
  </si>
  <si>
    <t>(</t>
    <phoneticPr fontId="1"/>
  </si>
  <si>
    <t>)</t>
    <phoneticPr fontId="1"/>
  </si>
  <si>
    <t xml:space="preserve">      仮払金支払支出</t>
    <rPh sb="6" eb="8">
      <t>カリバライ</t>
    </rPh>
    <rPh sb="8" eb="9">
      <t>キン</t>
    </rPh>
    <rPh sb="9" eb="11">
      <t>シハライ</t>
    </rPh>
    <rPh sb="11" eb="13">
      <t>シシュツ</t>
    </rPh>
    <phoneticPr fontId="1"/>
  </si>
  <si>
    <t xml:space="preserve">      車両燃料費</t>
    <rPh sb="6" eb="8">
      <t>シャリョウ</t>
    </rPh>
    <rPh sb="8" eb="11">
      <t>ネンリョウヒ</t>
    </rPh>
    <phoneticPr fontId="1"/>
  </si>
  <si>
    <t>資産売却差額</t>
    <rPh sb="0" eb="2">
      <t>シサン</t>
    </rPh>
    <rPh sb="2" eb="4">
      <t>バイキャク</t>
    </rPh>
    <rPh sb="4" eb="6">
      <t>サガク</t>
    </rPh>
    <phoneticPr fontId="1"/>
  </si>
  <si>
    <t>　　 車輛売却 差額</t>
    <rPh sb="3" eb="5">
      <t>シャリョウ</t>
    </rPh>
    <rPh sb="5" eb="7">
      <t>バイキャク</t>
    </rPh>
    <rPh sb="8" eb="10">
      <t>サガク</t>
    </rPh>
    <phoneticPr fontId="1"/>
  </si>
  <si>
    <t>　自販機手数料等</t>
    <rPh sb="1" eb="3">
      <t>ジハン</t>
    </rPh>
    <rPh sb="3" eb="4">
      <t>キ</t>
    </rPh>
    <rPh sb="4" eb="7">
      <t>テスウリョウ</t>
    </rPh>
    <rPh sb="7" eb="8">
      <t>トウ</t>
    </rPh>
    <phoneticPr fontId="7"/>
  </si>
  <si>
    <t>　　　　　太陽光収入</t>
    <rPh sb="5" eb="7">
      <t>タイヨウ</t>
    </rPh>
    <rPh sb="7" eb="8">
      <t>コウ</t>
    </rPh>
    <rPh sb="8" eb="10">
      <t>シュウニュウ</t>
    </rPh>
    <phoneticPr fontId="1"/>
  </si>
  <si>
    <t>　　　仮払金回収収入</t>
    <rPh sb="3" eb="5">
      <t>カリバライ</t>
    </rPh>
    <rPh sb="5" eb="6">
      <t>キン</t>
    </rPh>
    <rPh sb="6" eb="8">
      <t>カイシュウ</t>
    </rPh>
    <rPh sb="8" eb="10">
      <t>シュウニュウ</t>
    </rPh>
    <phoneticPr fontId="1"/>
  </si>
  <si>
    <t xml:space="preserve">     １００周年記念事業寄付金</t>
    <rPh sb="8" eb="10">
      <t>シュウネン</t>
    </rPh>
    <rPh sb="10" eb="12">
      <t>キネン</t>
    </rPh>
    <rPh sb="12" eb="14">
      <t>ジギョウ</t>
    </rPh>
    <rPh sb="14" eb="17">
      <t>キフキン</t>
    </rPh>
    <phoneticPr fontId="1"/>
  </si>
  <si>
    <t xml:space="preserve">      100周年記念事業寄付金特定資産
      繰入支出</t>
    <rPh sb="9" eb="11">
      <t>シュウネン</t>
    </rPh>
    <rPh sb="11" eb="13">
      <t>キネン</t>
    </rPh>
    <rPh sb="13" eb="15">
      <t>ジギョウ</t>
    </rPh>
    <rPh sb="15" eb="18">
      <t>キフキン</t>
    </rPh>
    <rPh sb="18" eb="20">
      <t>トクテイ</t>
    </rPh>
    <rPh sb="20" eb="22">
      <t>シサン</t>
    </rPh>
    <rPh sb="29" eb="30">
      <t>グ</t>
    </rPh>
    <rPh sb="30" eb="31">
      <t>ニュウ</t>
    </rPh>
    <rPh sb="31" eb="33">
      <t>シシュツ</t>
    </rPh>
    <phoneticPr fontId="1"/>
  </si>
  <si>
    <t>　　　iPad    　料収入</t>
    <rPh sb="12" eb="13">
      <t>リョウ</t>
    </rPh>
    <rPh sb="13" eb="15">
      <t>シュウニュウ</t>
    </rPh>
    <phoneticPr fontId="1"/>
  </si>
  <si>
    <t>　　　iPad　使用料支出</t>
    <rPh sb="8" eb="11">
      <t>シヨウリョウ</t>
    </rPh>
    <rPh sb="11" eb="13">
      <t>シシュツ</t>
    </rPh>
    <phoneticPr fontId="7"/>
  </si>
  <si>
    <t>　　　iPad　　　　料</t>
    <rPh sb="11" eb="12">
      <t>リョウ</t>
    </rPh>
    <phoneticPr fontId="1"/>
  </si>
  <si>
    <t>　　　iPad　使用料</t>
    <rPh sb="8" eb="11">
      <t>シヨウリョウ</t>
    </rPh>
    <phoneticPr fontId="1"/>
  </si>
  <si>
    <t>資産　処分　差額</t>
    <rPh sb="0" eb="2">
      <t>シサン</t>
    </rPh>
    <rPh sb="3" eb="5">
      <t>ショブン</t>
    </rPh>
    <rPh sb="6" eb="8">
      <t>サガク</t>
    </rPh>
    <phoneticPr fontId="1"/>
  </si>
  <si>
    <t>　　機械備品　処分　差額</t>
    <rPh sb="2" eb="6">
      <t>キカイビヒン</t>
    </rPh>
    <rPh sb="7" eb="9">
      <t>ショブン</t>
    </rPh>
    <rPh sb="10" eb="12">
      <t>サガク</t>
    </rPh>
    <phoneticPr fontId="1"/>
  </si>
  <si>
    <t>その他の特別支出</t>
    <rPh sb="2" eb="3">
      <t>タ</t>
    </rPh>
    <rPh sb="4" eb="6">
      <t>トクベツ</t>
    </rPh>
    <rPh sb="6" eb="8">
      <t>シシュツ</t>
    </rPh>
    <phoneticPr fontId="1"/>
  </si>
  <si>
    <t>特別支出計</t>
    <rPh sb="0" eb="2">
      <t>トクベツ</t>
    </rPh>
    <rPh sb="2" eb="4">
      <t>シシュツ</t>
    </rPh>
    <rPh sb="4" eb="5">
      <t>ケイ</t>
    </rPh>
    <phoneticPr fontId="1"/>
  </si>
  <si>
    <t>）</t>
    <phoneticPr fontId="1"/>
  </si>
  <si>
    <t>（</t>
    <phoneticPr fontId="1"/>
  </si>
  <si>
    <t>専攻科授業料減免制度</t>
    <rPh sb="0" eb="3">
      <t>センコウカ</t>
    </rPh>
    <rPh sb="3" eb="8">
      <t>ジュギョウリョウゲンメン</t>
    </rPh>
    <rPh sb="8" eb="10">
      <t>セイド</t>
    </rPh>
    <phoneticPr fontId="1"/>
  </si>
  <si>
    <t>　　１００周年記念事業寄付金収入</t>
    <rPh sb="5" eb="7">
      <t>シュウネン</t>
    </rPh>
    <rPh sb="7" eb="9">
      <t>キネン</t>
    </rPh>
    <rPh sb="9" eb="11">
      <t>ジギョウ</t>
    </rPh>
    <rPh sb="11" eb="14">
      <t>キフキン</t>
    </rPh>
    <rPh sb="14" eb="16">
      <t>シュウニュウ</t>
    </rPh>
    <phoneticPr fontId="1"/>
  </si>
  <si>
    <t>　　　　　　　　　　　　　　　　　　　　　　　　　　　　　　　　令和　5年　4月　  1日から</t>
    <rPh sb="32" eb="34">
      <t>レイワ</t>
    </rPh>
    <rPh sb="36" eb="37">
      <t>ネン</t>
    </rPh>
    <rPh sb="39" eb="40">
      <t>ガツ</t>
    </rPh>
    <rPh sb="44" eb="45">
      <t>ヒ</t>
    </rPh>
    <phoneticPr fontId="1"/>
  </si>
  <si>
    <t xml:space="preserve">　　　　　　　　　　　　　　　　　　　　　　　　　　　　　　　　令和　6年　3月  31日まで                                                   </t>
    <rPh sb="32" eb="34">
      <t>レイワ</t>
    </rPh>
    <rPh sb="36" eb="37">
      <t>ネン</t>
    </rPh>
    <rPh sb="39" eb="40">
      <t>ガツ</t>
    </rPh>
    <rPh sb="44" eb="45">
      <t>ヒ</t>
    </rPh>
    <phoneticPr fontId="1"/>
  </si>
  <si>
    <t>１００周年記念事業寄付金特定資産取崩収入</t>
    <rPh sb="3" eb="9">
      <t>シュウネンキネンジギョウ</t>
    </rPh>
    <rPh sb="9" eb="12">
      <t>キフキン</t>
    </rPh>
    <rPh sb="12" eb="16">
      <t>トクテイシサン</t>
    </rPh>
    <rPh sb="16" eb="18">
      <t>トリクズシ</t>
    </rPh>
    <rPh sb="18" eb="20">
      <t>シュウニュウ</t>
    </rPh>
    <phoneticPr fontId="1"/>
  </si>
  <si>
    <t>　　　　　　　　　　　　　　　　　　　　　　　　　　令和　5年　4月　  1日から</t>
    <rPh sb="26" eb="28">
      <t>レイワ</t>
    </rPh>
    <rPh sb="30" eb="31">
      <t>ネン</t>
    </rPh>
    <rPh sb="33" eb="34">
      <t>ガツ</t>
    </rPh>
    <rPh sb="38" eb="39">
      <t>ヒ</t>
    </rPh>
    <phoneticPr fontId="1"/>
  </si>
  <si>
    <t xml:space="preserve">　　　　　　　　　　　　　　　　　　　　　　　　　　令和　6年　3月  31日まで                                                   </t>
    <rPh sb="26" eb="28">
      <t>レイワ</t>
    </rPh>
    <rPh sb="30" eb="31">
      <t>ネン</t>
    </rPh>
    <rPh sb="33" eb="34">
      <t>ガツ</t>
    </rPh>
    <rPh sb="38" eb="39">
      <t>ヒ</t>
    </rPh>
    <phoneticPr fontId="1"/>
  </si>
  <si>
    <t xml:space="preserve"> 　　長期前払金</t>
    <rPh sb="3" eb="5">
      <t>チョウキ</t>
    </rPh>
    <rPh sb="5" eb="8">
      <t>マエバライキン</t>
    </rPh>
    <phoneticPr fontId="7"/>
  </si>
  <si>
    <t xml:space="preserve">   　　太陽光収入</t>
    <rPh sb="5" eb="7">
      <t>タイヨウ</t>
    </rPh>
    <rPh sb="7" eb="8">
      <t>コウ</t>
    </rPh>
    <rPh sb="8" eb="10">
      <t>シュウニュウ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</si>
</sst>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0;&quot;△ &quot;0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/>
      <bottom/>
      <diagonal style="thin">
        <color auto="1"/>
      </diagonal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60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0" borderId="0" xfId="0" applyFont="1" applyBorder="1">
      <alignment vertical="center"/>
    </xf>
    <xf numFmtId="3" fontId="0" fillId="0" borderId="0" xfId="0" applyNumberForma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4" fillId="0" borderId="5" xfId="0" applyFont="1" applyBorder="1">
      <alignment vertical="center"/>
    </xf>
    <xf numFmtId="0" fontId="0" fillId="0" borderId="6" xfId="0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0" xfId="0" applyAlignment="1">
      <alignment horizontal="right" vertical="center"/>
    </xf>
    <xf numFmtId="0" fontId="4" fillId="0" borderId="9" xfId="0" applyFont="1" applyBorder="1">
      <alignment vertical="center"/>
    </xf>
    <xf numFmtId="0" fontId="0" fillId="0" borderId="7" xfId="0" applyBorder="1">
      <alignment vertical="center"/>
    </xf>
    <xf numFmtId="0" fontId="0" fillId="0" borderId="12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>
      <alignment vertical="center"/>
    </xf>
    <xf numFmtId="0" fontId="4" fillId="0" borderId="0" xfId="0" applyFont="1" applyBorder="1">
      <alignment vertical="center"/>
    </xf>
    <xf numFmtId="176" fontId="0" fillId="0" borderId="0" xfId="0" applyNumberFormat="1" applyBorder="1">
      <alignment vertical="center"/>
    </xf>
    <xf numFmtId="0" fontId="4" fillId="0" borderId="0" xfId="0" applyFont="1" applyFill="1" applyBorder="1">
      <alignment vertical="center"/>
    </xf>
    <xf numFmtId="0" fontId="0" fillId="0" borderId="22" xfId="0" applyBorder="1">
      <alignment vertical="center"/>
    </xf>
    <xf numFmtId="177" fontId="0" fillId="0" borderId="5" xfId="0" applyNumberFormat="1" applyBorder="1">
      <alignment vertical="center"/>
    </xf>
    <xf numFmtId="177" fontId="4" fillId="0" borderId="5" xfId="0" applyNumberFormat="1" applyFont="1" applyBorder="1">
      <alignment vertical="center"/>
    </xf>
    <xf numFmtId="177" fontId="0" fillId="0" borderId="3" xfId="0" applyNumberFormat="1" applyBorder="1">
      <alignment vertical="center"/>
    </xf>
    <xf numFmtId="177" fontId="6" fillId="0" borderId="5" xfId="0" applyNumberFormat="1" applyFont="1" applyBorder="1">
      <alignment vertical="center"/>
    </xf>
    <xf numFmtId="177" fontId="0" fillId="0" borderId="11" xfId="0" applyNumberFormat="1" applyBorder="1">
      <alignment vertical="center"/>
    </xf>
    <xf numFmtId="177" fontId="0" fillId="0" borderId="8" xfId="0" applyNumberFormat="1" applyBorder="1">
      <alignment vertical="center"/>
    </xf>
    <xf numFmtId="177" fontId="3" fillId="0" borderId="5" xfId="0" applyNumberFormat="1" applyFont="1" applyBorder="1">
      <alignment vertical="center"/>
    </xf>
    <xf numFmtId="177" fontId="0" fillId="0" borderId="1" xfId="0" applyNumberFormat="1" applyBorder="1">
      <alignment vertical="center"/>
    </xf>
    <xf numFmtId="177" fontId="0" fillId="0" borderId="0" xfId="0" applyNumberFormat="1">
      <alignment vertical="center"/>
    </xf>
    <xf numFmtId="0" fontId="0" fillId="0" borderId="10" xfId="0" applyBorder="1" applyAlignment="1">
      <alignment horizontal="center" vertical="center"/>
    </xf>
    <xf numFmtId="176" fontId="0" fillId="0" borderId="29" xfId="0" applyNumberFormat="1" applyBorder="1">
      <alignment vertical="center"/>
    </xf>
    <xf numFmtId="176" fontId="0" fillId="0" borderId="26" xfId="0" applyNumberFormat="1" applyBorder="1">
      <alignment vertical="center"/>
    </xf>
    <xf numFmtId="176" fontId="0" fillId="0" borderId="23" xfId="0" applyNumberFormat="1" applyBorder="1">
      <alignment vertical="center"/>
    </xf>
    <xf numFmtId="0" fontId="0" fillId="0" borderId="27" xfId="0" applyBorder="1" applyAlignment="1">
      <alignment horizontal="center" vertical="center"/>
    </xf>
    <xf numFmtId="176" fontId="0" fillId="0" borderId="28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0" fillId="0" borderId="30" xfId="0" applyNumberFormat="1" applyBorder="1">
      <alignment vertical="center"/>
    </xf>
    <xf numFmtId="0" fontId="0" fillId="0" borderId="29" xfId="0" applyBorder="1">
      <alignment vertical="center"/>
    </xf>
    <xf numFmtId="0" fontId="0" fillId="0" borderId="26" xfId="0" applyBorder="1">
      <alignment vertical="center"/>
    </xf>
    <xf numFmtId="0" fontId="0" fillId="0" borderId="23" xfId="0" applyBorder="1">
      <alignment vertical="center"/>
    </xf>
    <xf numFmtId="0" fontId="0" fillId="0" borderId="31" xfId="0" applyBorder="1" applyAlignment="1">
      <alignment horizontal="center" vertical="center"/>
    </xf>
    <xf numFmtId="176" fontId="0" fillId="0" borderId="32" xfId="0" applyNumberFormat="1" applyBorder="1">
      <alignment vertical="center"/>
    </xf>
    <xf numFmtId="176" fontId="0" fillId="0" borderId="33" xfId="0" applyNumberFormat="1" applyBorder="1">
      <alignment vertical="center"/>
    </xf>
    <xf numFmtId="176" fontId="0" fillId="0" borderId="34" xfId="0" applyNumberFormat="1" applyBorder="1">
      <alignment vertical="center"/>
    </xf>
    <xf numFmtId="0" fontId="0" fillId="0" borderId="30" xfId="0" applyBorder="1">
      <alignment vertical="center"/>
    </xf>
    <xf numFmtId="0" fontId="0" fillId="0" borderId="32" xfId="0" applyBorder="1">
      <alignment vertical="center"/>
    </xf>
    <xf numFmtId="0" fontId="4" fillId="0" borderId="10" xfId="0" applyFont="1" applyBorder="1">
      <alignment vertical="center"/>
    </xf>
    <xf numFmtId="177" fontId="4" fillId="0" borderId="7" xfId="0" applyNumberFormat="1" applyFont="1" applyBorder="1">
      <alignment vertical="center"/>
    </xf>
    <xf numFmtId="177" fontId="0" fillId="0" borderId="21" xfId="0" applyNumberFormat="1" applyBorder="1">
      <alignment vertical="center"/>
    </xf>
    <xf numFmtId="177" fontId="0" fillId="0" borderId="20" xfId="0" applyNumberFormat="1" applyBorder="1">
      <alignment vertical="center"/>
    </xf>
    <xf numFmtId="176" fontId="0" fillId="0" borderId="41" xfId="0" applyNumberFormat="1" applyBorder="1">
      <alignment vertical="center"/>
    </xf>
    <xf numFmtId="177" fontId="0" fillId="0" borderId="0" xfId="0" applyNumberFormat="1" applyBorder="1">
      <alignment vertical="center"/>
    </xf>
    <xf numFmtId="177" fontId="0" fillId="0" borderId="32" xfId="0" applyNumberFormat="1" applyBorder="1">
      <alignment vertical="center"/>
    </xf>
    <xf numFmtId="177" fontId="0" fillId="0" borderId="37" xfId="0" applyNumberFormat="1" applyBorder="1">
      <alignment vertical="center"/>
    </xf>
    <xf numFmtId="177" fontId="0" fillId="0" borderId="36" xfId="0" applyNumberFormat="1" applyBorder="1">
      <alignment vertical="center"/>
    </xf>
    <xf numFmtId="177" fontId="0" fillId="0" borderId="39" xfId="0" applyNumberFormat="1" applyBorder="1">
      <alignment vertical="center"/>
    </xf>
    <xf numFmtId="177" fontId="0" fillId="0" borderId="37" xfId="0" applyNumberFormat="1" applyBorder="1" applyAlignment="1">
      <alignment horizontal="center" vertical="center"/>
    </xf>
    <xf numFmtId="177" fontId="4" fillId="0" borderId="32" xfId="0" applyNumberFormat="1" applyFont="1" applyBorder="1">
      <alignment vertical="center"/>
    </xf>
    <xf numFmtId="177" fontId="6" fillId="0" borderId="32" xfId="0" applyNumberFormat="1" applyFont="1" applyBorder="1">
      <alignment vertical="center"/>
    </xf>
    <xf numFmtId="177" fontId="3" fillId="0" borderId="32" xfId="0" applyNumberFormat="1" applyFont="1" applyBorder="1">
      <alignment vertical="center"/>
    </xf>
    <xf numFmtId="0" fontId="0" fillId="0" borderId="21" xfId="0" applyBorder="1" applyAlignment="1">
      <alignment vertical="center"/>
    </xf>
    <xf numFmtId="0" fontId="0" fillId="0" borderId="43" xfId="0" applyBorder="1">
      <alignment vertical="center"/>
    </xf>
    <xf numFmtId="0" fontId="0" fillId="0" borderId="0" xfId="0" applyBorder="1" applyAlignment="1">
      <alignment vertical="center"/>
    </xf>
    <xf numFmtId="176" fontId="0" fillId="0" borderId="37" xfId="0" applyNumberFormat="1" applyBorder="1">
      <alignment vertical="center"/>
    </xf>
    <xf numFmtId="176" fontId="0" fillId="0" borderId="20" xfId="0" applyNumberFormat="1" applyBorder="1">
      <alignment vertical="center"/>
    </xf>
    <xf numFmtId="0" fontId="0" fillId="0" borderId="8" xfId="0" applyBorder="1">
      <alignment vertical="center"/>
    </xf>
    <xf numFmtId="0" fontId="0" fillId="0" borderId="35" xfId="0" applyBorder="1">
      <alignment vertical="center"/>
    </xf>
    <xf numFmtId="0" fontId="4" fillId="0" borderId="36" xfId="0" applyFont="1" applyBorder="1" applyAlignment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4" fillId="0" borderId="47" xfId="0" applyFont="1" applyBorder="1">
      <alignment vertical="center"/>
    </xf>
    <xf numFmtId="0" fontId="4" fillId="0" borderId="38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176" fontId="0" fillId="0" borderId="48" xfId="0" applyNumberFormat="1" applyBorder="1">
      <alignment vertical="center"/>
    </xf>
    <xf numFmtId="0" fontId="0" fillId="0" borderId="50" xfId="0" applyBorder="1">
      <alignment vertical="center"/>
    </xf>
    <xf numFmtId="0" fontId="0" fillId="0" borderId="2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5" xfId="0" applyBorder="1" applyAlignment="1">
      <alignment vertical="center"/>
    </xf>
    <xf numFmtId="0" fontId="4" fillId="0" borderId="51" xfId="0" applyFont="1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15" xfId="0" applyBorder="1">
      <alignment vertical="center"/>
    </xf>
    <xf numFmtId="0" fontId="4" fillId="0" borderId="15" xfId="0" applyFont="1" applyFill="1" applyBorder="1">
      <alignment vertical="center"/>
    </xf>
    <xf numFmtId="0" fontId="0" fillId="0" borderId="44" xfId="0" applyBorder="1" applyAlignment="1">
      <alignment vertical="center"/>
    </xf>
    <xf numFmtId="0" fontId="0" fillId="0" borderId="14" xfId="0" applyBorder="1" applyAlignment="1">
      <alignment vertical="center"/>
    </xf>
    <xf numFmtId="0" fontId="4" fillId="0" borderId="52" xfId="0" applyFont="1" applyBorder="1">
      <alignment vertical="center"/>
    </xf>
    <xf numFmtId="0" fontId="4" fillId="0" borderId="48" xfId="0" applyFont="1" applyBorder="1">
      <alignment vertical="center"/>
    </xf>
    <xf numFmtId="0" fontId="0" fillId="0" borderId="53" xfId="0" applyBorder="1">
      <alignment vertical="center"/>
    </xf>
    <xf numFmtId="0" fontId="0" fillId="0" borderId="49" xfId="0" applyBorder="1">
      <alignment vertical="center"/>
    </xf>
    <xf numFmtId="0" fontId="0" fillId="0" borderId="46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4" fillId="0" borderId="24" xfId="0" applyFont="1" applyBorder="1">
      <alignment vertical="center"/>
    </xf>
    <xf numFmtId="176" fontId="4" fillId="0" borderId="35" xfId="0" applyNumberFormat="1" applyFont="1" applyBorder="1">
      <alignment vertical="center"/>
    </xf>
    <xf numFmtId="176" fontId="4" fillId="0" borderId="39" xfId="0" applyNumberFormat="1" applyFont="1" applyBorder="1">
      <alignment vertical="center"/>
    </xf>
    <xf numFmtId="176" fontId="4" fillId="0" borderId="30" xfId="0" applyNumberFormat="1" applyFont="1" applyBorder="1">
      <alignment vertical="center"/>
    </xf>
    <xf numFmtId="176" fontId="4" fillId="0" borderId="29" xfId="0" applyNumberFormat="1" applyFont="1" applyBorder="1">
      <alignment vertical="center"/>
    </xf>
    <xf numFmtId="176" fontId="4" fillId="0" borderId="36" xfId="0" applyNumberFormat="1" applyFont="1" applyBorder="1">
      <alignment vertical="center"/>
    </xf>
    <xf numFmtId="176" fontId="4" fillId="0" borderId="28" xfId="0" applyNumberFormat="1" applyFont="1" applyBorder="1">
      <alignment vertical="center"/>
    </xf>
    <xf numFmtId="176" fontId="4" fillId="0" borderId="32" xfId="0" applyNumberFormat="1" applyFont="1" applyBorder="1">
      <alignment vertical="center"/>
    </xf>
    <xf numFmtId="176" fontId="4" fillId="0" borderId="26" xfId="0" applyNumberFormat="1" applyFont="1" applyBorder="1">
      <alignment vertical="center"/>
    </xf>
    <xf numFmtId="176" fontId="4" fillId="0" borderId="21" xfId="0" applyNumberFormat="1" applyFont="1" applyBorder="1">
      <alignment vertical="center"/>
    </xf>
    <xf numFmtId="176" fontId="4" fillId="0" borderId="37" xfId="0" applyNumberFormat="1" applyFont="1" applyBorder="1">
      <alignment vertical="center"/>
    </xf>
    <xf numFmtId="176" fontId="4" fillId="0" borderId="0" xfId="0" applyNumberFormat="1" applyFont="1" applyBorder="1">
      <alignment vertical="center"/>
    </xf>
    <xf numFmtId="176" fontId="4" fillId="0" borderId="20" xfId="0" applyNumberFormat="1" applyFont="1" applyBorder="1">
      <alignment vertical="center"/>
    </xf>
    <xf numFmtId="176" fontId="4" fillId="0" borderId="33" xfId="0" applyNumberFormat="1" applyFont="1" applyBorder="1">
      <alignment vertical="center"/>
    </xf>
    <xf numFmtId="176" fontId="4" fillId="0" borderId="23" xfId="0" applyNumberFormat="1" applyFont="1" applyBorder="1">
      <alignment vertical="center"/>
    </xf>
    <xf numFmtId="176" fontId="4" fillId="0" borderId="24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176" fontId="4" fillId="0" borderId="27" xfId="0" applyNumberFormat="1" applyFont="1" applyBorder="1">
      <alignment vertical="center"/>
    </xf>
    <xf numFmtId="176" fontId="4" fillId="0" borderId="31" xfId="0" applyNumberFormat="1" applyFont="1" applyBorder="1">
      <alignment vertical="center"/>
    </xf>
    <xf numFmtId="176" fontId="4" fillId="0" borderId="34" xfId="0" applyNumberFormat="1" applyFont="1" applyBorder="1">
      <alignment vertical="center"/>
    </xf>
    <xf numFmtId="177" fontId="4" fillId="0" borderId="6" xfId="0" applyNumberFormat="1" applyFont="1" applyBorder="1">
      <alignment vertical="center"/>
    </xf>
    <xf numFmtId="177" fontId="0" fillId="0" borderId="2" xfId="0" applyNumberFormat="1" applyBorder="1">
      <alignment vertical="center"/>
    </xf>
    <xf numFmtId="177" fontId="0" fillId="0" borderId="52" xfId="0" applyNumberFormat="1" applyBorder="1">
      <alignment vertical="center"/>
    </xf>
    <xf numFmtId="177" fontId="0" fillId="0" borderId="35" xfId="0" applyNumberFormat="1" applyBorder="1" applyAlignment="1">
      <alignment horizontal="center" vertical="center"/>
    </xf>
    <xf numFmtId="177" fontId="0" fillId="0" borderId="36" xfId="0" applyNumberFormat="1" applyBorder="1" applyAlignment="1">
      <alignment horizontal="center" vertical="center"/>
    </xf>
    <xf numFmtId="177" fontId="0" fillId="0" borderId="39" xfId="0" applyNumberFormat="1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177" fontId="4" fillId="0" borderId="30" xfId="0" applyNumberFormat="1" applyFont="1" applyBorder="1">
      <alignment vertical="center"/>
    </xf>
    <xf numFmtId="177" fontId="4" fillId="0" borderId="28" xfId="0" applyNumberFormat="1" applyFont="1" applyBorder="1">
      <alignment vertical="center"/>
    </xf>
    <xf numFmtId="177" fontId="4" fillId="0" borderId="21" xfId="0" applyNumberFormat="1" applyFont="1" applyBorder="1">
      <alignment vertical="center"/>
    </xf>
    <xf numFmtId="0" fontId="0" fillId="0" borderId="39" xfId="0" applyBorder="1">
      <alignment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7" fontId="0" fillId="0" borderId="35" xfId="0" applyNumberFormat="1" applyBorder="1">
      <alignment vertical="center"/>
    </xf>
    <xf numFmtId="177" fontId="4" fillId="0" borderId="51" xfId="0" applyNumberFormat="1" applyFont="1" applyBorder="1">
      <alignment vertical="center"/>
    </xf>
    <xf numFmtId="177" fontId="0" fillId="0" borderId="13" xfId="0" applyNumberFormat="1" applyBorder="1">
      <alignment vertical="center"/>
    </xf>
    <xf numFmtId="177" fontId="4" fillId="0" borderId="0" xfId="0" applyNumberFormat="1" applyFont="1">
      <alignment vertical="center"/>
    </xf>
    <xf numFmtId="177" fontId="0" fillId="0" borderId="6" xfId="0" applyNumberFormat="1" applyBorder="1">
      <alignment vertical="center"/>
    </xf>
    <xf numFmtId="177" fontId="0" fillId="0" borderId="30" xfId="0" applyNumberFormat="1" applyBorder="1">
      <alignment vertical="center"/>
    </xf>
    <xf numFmtId="177" fontId="0" fillId="0" borderId="28" xfId="0" applyNumberFormat="1" applyBorder="1">
      <alignment vertical="center"/>
    </xf>
    <xf numFmtId="177" fontId="4" fillId="0" borderId="53" xfId="0" applyNumberFormat="1" applyFont="1" applyBorder="1" applyAlignment="1">
      <alignment horizontal="center" vertical="center"/>
    </xf>
    <xf numFmtId="177" fontId="4" fillId="0" borderId="49" xfId="0" applyNumberFormat="1" applyFont="1" applyBorder="1">
      <alignment vertical="center"/>
    </xf>
    <xf numFmtId="176" fontId="4" fillId="0" borderId="46" xfId="0" applyNumberFormat="1" applyFont="1" applyBorder="1">
      <alignment vertical="center"/>
    </xf>
    <xf numFmtId="177" fontId="4" fillId="0" borderId="48" xfId="0" applyNumberFormat="1" applyFont="1" applyBorder="1">
      <alignment vertical="center"/>
    </xf>
    <xf numFmtId="177" fontId="4" fillId="0" borderId="45" xfId="0" applyNumberFormat="1" applyFont="1" applyBorder="1">
      <alignment vertical="center"/>
    </xf>
    <xf numFmtId="176" fontId="3" fillId="0" borderId="29" xfId="0" applyNumberFormat="1" applyFont="1" applyBorder="1">
      <alignment vertical="center"/>
    </xf>
    <xf numFmtId="176" fontId="3" fillId="0" borderId="34" xfId="0" applyNumberFormat="1" applyFont="1" applyBorder="1">
      <alignment vertical="center"/>
    </xf>
    <xf numFmtId="176" fontId="3" fillId="0" borderId="26" xfId="0" applyNumberFormat="1" applyFont="1" applyBorder="1">
      <alignment vertical="center"/>
    </xf>
    <xf numFmtId="176" fontId="4" fillId="0" borderId="46" xfId="0" applyNumberFormat="1" applyFont="1" applyBorder="1" applyAlignment="1">
      <alignment horizontal="right" vertical="center"/>
    </xf>
    <xf numFmtId="177" fontId="0" fillId="0" borderId="5" xfId="0" applyNumberFormat="1" applyBorder="1" applyAlignment="1">
      <alignment horizontal="left" vertical="center"/>
    </xf>
    <xf numFmtId="0" fontId="3" fillId="0" borderId="6" xfId="0" applyFont="1" applyBorder="1">
      <alignment vertical="center"/>
    </xf>
    <xf numFmtId="177" fontId="4" fillId="0" borderId="36" xfId="0" applyNumberFormat="1" applyFont="1" applyBorder="1">
      <alignment vertical="center"/>
    </xf>
    <xf numFmtId="177" fontId="4" fillId="0" borderId="39" xfId="0" applyNumberFormat="1" applyFont="1" applyBorder="1">
      <alignment vertical="center"/>
    </xf>
    <xf numFmtId="176" fontId="4" fillId="0" borderId="49" xfId="0" applyNumberFormat="1" applyFont="1" applyBorder="1">
      <alignment vertical="center"/>
    </xf>
    <xf numFmtId="176" fontId="4" fillId="0" borderId="48" xfId="0" applyNumberFormat="1" applyFont="1" applyBorder="1">
      <alignment vertical="center"/>
    </xf>
    <xf numFmtId="176" fontId="0" fillId="0" borderId="26" xfId="0" applyNumberFormat="1" applyFont="1" applyBorder="1">
      <alignment vertical="center"/>
    </xf>
    <xf numFmtId="176" fontId="0" fillId="2" borderId="26" xfId="0" applyNumberFormat="1" applyFill="1" applyBorder="1">
      <alignment vertical="center"/>
    </xf>
    <xf numFmtId="177" fontId="0" fillId="0" borderId="21" xfId="0" applyNumberFormat="1" applyFont="1" applyBorder="1">
      <alignment vertical="center"/>
    </xf>
    <xf numFmtId="177" fontId="0" fillId="0" borderId="32" xfId="0" applyNumberFormat="1" applyFont="1" applyBorder="1">
      <alignment vertical="center"/>
    </xf>
    <xf numFmtId="176" fontId="10" fillId="0" borderId="26" xfId="0" applyNumberFormat="1" applyFont="1" applyBorder="1">
      <alignment vertical="center"/>
    </xf>
    <xf numFmtId="176" fontId="3" fillId="0" borderId="23" xfId="0" applyNumberFormat="1" applyFont="1" applyBorder="1">
      <alignment vertical="center"/>
    </xf>
    <xf numFmtId="177" fontId="3" fillId="0" borderId="35" xfId="0" applyNumberFormat="1" applyFont="1" applyBorder="1">
      <alignment vertical="center"/>
    </xf>
    <xf numFmtId="177" fontId="3" fillId="0" borderId="36" xfId="0" applyNumberFormat="1" applyFont="1" applyBorder="1">
      <alignment vertical="center"/>
    </xf>
    <xf numFmtId="177" fontId="3" fillId="0" borderId="39" xfId="0" applyNumberFormat="1" applyFont="1" applyBorder="1">
      <alignment vertical="center"/>
    </xf>
    <xf numFmtId="176" fontId="11" fillId="0" borderId="23" xfId="0" applyNumberFormat="1" applyFont="1" applyBorder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/>
    </xf>
    <xf numFmtId="0" fontId="4" fillId="0" borderId="32" xfId="0" applyFont="1" applyBorder="1">
      <alignment vertical="center"/>
    </xf>
    <xf numFmtId="176" fontId="4" fillId="2" borderId="29" xfId="0" applyNumberFormat="1" applyFont="1" applyFill="1" applyBorder="1">
      <alignment vertical="center"/>
    </xf>
    <xf numFmtId="176" fontId="4" fillId="2" borderId="26" xfId="0" applyNumberFormat="1" applyFont="1" applyFill="1" applyBorder="1">
      <alignment vertical="center"/>
    </xf>
    <xf numFmtId="176" fontId="0" fillId="2" borderId="29" xfId="0" applyNumberFormat="1" applyFill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1" xfId="0" applyFont="1" applyBorder="1">
      <alignment vertical="center"/>
    </xf>
    <xf numFmtId="0" fontId="11" fillId="0" borderId="5" xfId="0" applyFont="1" applyBorder="1">
      <alignment vertical="center"/>
    </xf>
    <xf numFmtId="176" fontId="11" fillId="2" borderId="26" xfId="0" applyNumberFormat="1" applyFont="1" applyFill="1" applyBorder="1">
      <alignment vertical="center"/>
    </xf>
    <xf numFmtId="177" fontId="4" fillId="0" borderId="0" xfId="0" applyNumberFormat="1" applyFont="1" applyBorder="1">
      <alignment vertical="center"/>
    </xf>
    <xf numFmtId="176" fontId="0" fillId="0" borderId="0" xfId="0" applyNumberFormat="1" applyFont="1" applyBorder="1">
      <alignment vertical="center"/>
    </xf>
    <xf numFmtId="176" fontId="0" fillId="2" borderId="26" xfId="0" applyNumberFormat="1" applyFont="1" applyFill="1" applyBorder="1">
      <alignment vertical="center"/>
    </xf>
    <xf numFmtId="176" fontId="4" fillId="2" borderId="35" xfId="0" applyNumberFormat="1" applyFont="1" applyFill="1" applyBorder="1">
      <alignment vertical="center"/>
    </xf>
    <xf numFmtId="177" fontId="0" fillId="2" borderId="5" xfId="0" applyNumberFormat="1" applyFill="1" applyBorder="1">
      <alignment vertical="center"/>
    </xf>
    <xf numFmtId="176" fontId="11" fillId="0" borderId="0" xfId="0" applyNumberFormat="1" applyFont="1" applyBorder="1">
      <alignment vertical="center"/>
    </xf>
    <xf numFmtId="177" fontId="4" fillId="2" borderId="21" xfId="0" applyNumberFormat="1" applyFont="1" applyFill="1" applyBorder="1">
      <alignment vertical="center"/>
    </xf>
    <xf numFmtId="177" fontId="0" fillId="2" borderId="21" xfId="0" applyNumberFormat="1" applyFill="1" applyBorder="1">
      <alignment vertical="center"/>
    </xf>
    <xf numFmtId="177" fontId="0" fillId="2" borderId="20" xfId="0" applyNumberFormat="1" applyFill="1" applyBorder="1" applyAlignment="1">
      <alignment horizontal="center" vertical="center"/>
    </xf>
    <xf numFmtId="176" fontId="4" fillId="2" borderId="46" xfId="0" applyNumberFormat="1" applyFont="1" applyFill="1" applyBorder="1">
      <alignment vertical="center"/>
    </xf>
    <xf numFmtId="0" fontId="13" fillId="0" borderId="3" xfId="0" applyFont="1" applyBorder="1">
      <alignment vertical="center"/>
    </xf>
    <xf numFmtId="177" fontId="13" fillId="0" borderId="3" xfId="0" applyNumberFormat="1" applyFont="1" applyBorder="1">
      <alignment vertical="center"/>
    </xf>
    <xf numFmtId="0" fontId="8" fillId="0" borderId="5" xfId="0" applyFont="1" applyBorder="1" applyAlignment="1">
      <alignment horizontal="left" vertical="center" wrapText="1"/>
    </xf>
    <xf numFmtId="177" fontId="0" fillId="2" borderId="32" xfId="0" applyNumberFormat="1" applyFill="1" applyBorder="1">
      <alignment vertical="center"/>
    </xf>
    <xf numFmtId="176" fontId="3" fillId="2" borderId="26" xfId="0" applyNumberFormat="1" applyFont="1" applyFill="1" applyBorder="1">
      <alignment vertical="center"/>
    </xf>
    <xf numFmtId="0" fontId="0" fillId="2" borderId="3" xfId="0" applyFill="1" applyBorder="1">
      <alignment vertical="center"/>
    </xf>
    <xf numFmtId="176" fontId="0" fillId="0" borderId="26" xfId="0" applyNumberFormat="1" applyFill="1" applyBorder="1">
      <alignment vertical="center"/>
    </xf>
    <xf numFmtId="0" fontId="3" fillId="0" borderId="25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54" xfId="0" applyFont="1" applyBorder="1">
      <alignment vertical="center"/>
    </xf>
    <xf numFmtId="0" fontId="0" fillId="0" borderId="55" xfId="0" applyBorder="1">
      <alignment vertical="center"/>
    </xf>
    <xf numFmtId="176" fontId="4" fillId="0" borderId="56" xfId="0" applyNumberFormat="1" applyFont="1" applyBorder="1">
      <alignment vertical="center"/>
    </xf>
    <xf numFmtId="176" fontId="4" fillId="0" borderId="55" xfId="0" applyNumberFormat="1" applyFont="1" applyBorder="1">
      <alignment vertical="center"/>
    </xf>
    <xf numFmtId="0" fontId="9" fillId="0" borderId="46" xfId="0" applyFont="1" applyBorder="1" applyAlignment="1">
      <alignment vertical="center" textRotation="255"/>
    </xf>
    <xf numFmtId="0" fontId="4" fillId="0" borderId="31" xfId="0" applyFont="1" applyBorder="1">
      <alignment vertical="center"/>
    </xf>
    <xf numFmtId="0" fontId="4" fillId="0" borderId="39" xfId="0" applyFont="1" applyBorder="1">
      <alignment vertical="center"/>
    </xf>
    <xf numFmtId="0" fontId="0" fillId="0" borderId="51" xfId="0" applyBorder="1" applyAlignment="1">
      <alignment vertical="center"/>
    </xf>
    <xf numFmtId="176" fontId="4" fillId="0" borderId="26" xfId="0" applyNumberFormat="1" applyFont="1" applyFill="1" applyBorder="1">
      <alignment vertical="center"/>
    </xf>
    <xf numFmtId="176" fontId="4" fillId="0" borderId="28" xfId="0" applyNumberFormat="1" applyFont="1" applyFill="1" applyBorder="1">
      <alignment vertical="center"/>
    </xf>
    <xf numFmtId="176" fontId="4" fillId="0" borderId="30" xfId="0" applyNumberFormat="1" applyFont="1" applyFill="1" applyBorder="1">
      <alignment vertical="center"/>
    </xf>
    <xf numFmtId="176" fontId="0" fillId="0" borderId="26" xfId="0" applyNumberFormat="1" applyFont="1" applyFill="1" applyBorder="1">
      <alignment vertical="center"/>
    </xf>
    <xf numFmtId="176" fontId="0" fillId="0" borderId="21" xfId="0" applyNumberFormat="1" applyFill="1" applyBorder="1">
      <alignment vertical="center"/>
    </xf>
    <xf numFmtId="176" fontId="0" fillId="0" borderId="32" xfId="0" applyNumberFormat="1" applyFill="1" applyBorder="1">
      <alignment vertical="center"/>
    </xf>
    <xf numFmtId="176" fontId="11" fillId="0" borderId="26" xfId="0" applyNumberFormat="1" applyFont="1" applyFill="1" applyBorder="1">
      <alignment vertical="center"/>
    </xf>
    <xf numFmtId="176" fontId="4" fillId="0" borderId="23" xfId="0" applyNumberFormat="1" applyFont="1" applyFill="1" applyBorder="1">
      <alignment vertical="center"/>
    </xf>
    <xf numFmtId="176" fontId="4" fillId="0" borderId="24" xfId="0" applyNumberFormat="1" applyFont="1" applyFill="1" applyBorder="1">
      <alignment vertical="center"/>
    </xf>
    <xf numFmtId="176" fontId="4" fillId="0" borderId="33" xfId="0" applyNumberFormat="1" applyFont="1" applyFill="1" applyBorder="1">
      <alignment vertical="center"/>
    </xf>
    <xf numFmtId="177" fontId="0" fillId="0" borderId="21" xfId="0" applyNumberFormat="1" applyFill="1" applyBorder="1">
      <alignment vertical="center"/>
    </xf>
    <xf numFmtId="177" fontId="0" fillId="0" borderId="32" xfId="0" applyNumberFormat="1" applyFill="1" applyBorder="1">
      <alignment vertical="center"/>
    </xf>
    <xf numFmtId="177" fontId="4" fillId="0" borderId="36" xfId="0" applyNumberFormat="1" applyFont="1" applyFill="1" applyBorder="1">
      <alignment vertical="center"/>
    </xf>
    <xf numFmtId="177" fontId="4" fillId="0" borderId="39" xfId="0" applyNumberFormat="1" applyFont="1" applyFill="1" applyBorder="1">
      <alignment vertical="center"/>
    </xf>
    <xf numFmtId="176" fontId="11" fillId="0" borderId="23" xfId="0" applyNumberFormat="1" applyFont="1" applyFill="1" applyBorder="1">
      <alignment vertical="center"/>
    </xf>
    <xf numFmtId="176" fontId="0" fillId="0" borderId="29" xfId="0" applyNumberFormat="1" applyFill="1" applyBorder="1">
      <alignment vertical="center"/>
    </xf>
    <xf numFmtId="176" fontId="0" fillId="0" borderId="23" xfId="0" applyNumberFormat="1" applyFont="1" applyFill="1" applyBorder="1">
      <alignment vertical="center"/>
    </xf>
    <xf numFmtId="0" fontId="3" fillId="0" borderId="5" xfId="0" applyFont="1" applyBorder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3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76" fontId="0" fillId="2" borderId="42" xfId="0" applyNumberFormat="1" applyFill="1" applyBorder="1" applyAlignment="1">
      <alignment horizontal="center" vertical="center"/>
    </xf>
    <xf numFmtId="0" fontId="0" fillId="0" borderId="17" xfId="0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4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176" fontId="0" fillId="0" borderId="42" xfId="0" applyNumberFormat="1" applyBorder="1" applyAlignment="1">
      <alignment horizontal="center" vertical="center"/>
    </xf>
    <xf numFmtId="176" fontId="0" fillId="0" borderId="40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8" fillId="0" borderId="17" xfId="0" applyFont="1" applyBorder="1" applyAlignment="1">
      <alignment horizontal="center" vertical="center" textRotation="255"/>
    </xf>
    <xf numFmtId="0" fontId="9" fillId="0" borderId="18" xfId="0" applyFont="1" applyBorder="1" applyAlignment="1">
      <alignment horizontal="center" vertical="center" textRotation="255"/>
    </xf>
    <xf numFmtId="0" fontId="9" fillId="0" borderId="19" xfId="0" applyFont="1" applyBorder="1" applyAlignment="1">
      <alignment horizontal="center" vertical="center" textRotation="255"/>
    </xf>
    <xf numFmtId="0" fontId="8" fillId="0" borderId="18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center" textRotation="255"/>
    </xf>
    <xf numFmtId="0" fontId="0" fillId="0" borderId="3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7"/>
  <sheetViews>
    <sheetView tabSelected="1" zoomScaleNormal="100" workbookViewId="0">
      <selection activeCell="A46" sqref="A46"/>
    </sheetView>
  </sheetViews>
  <sheetFormatPr defaultRowHeight="13.5" x14ac:dyDescent="0.15"/>
  <cols>
    <col min="1" max="1" width="35.125" customWidth="1"/>
    <col min="2" max="2" width="1.25" customWidth="1"/>
    <col min="3" max="3" width="15.75" customWidth="1"/>
    <col min="4" max="5" width="1.25" customWidth="1"/>
    <col min="6" max="6" width="16.5" customWidth="1"/>
    <col min="7" max="8" width="1.25" customWidth="1"/>
    <col min="9" max="9" width="16.75" customWidth="1"/>
    <col min="10" max="10" width="1.25" customWidth="1"/>
    <col min="11" max="11" width="17.25" customWidth="1"/>
  </cols>
  <sheetData>
    <row r="1" spans="1:12" ht="7.5" customHeight="1" x14ac:dyDescent="0.15"/>
    <row r="2" spans="1:12" ht="26.25" customHeight="1" x14ac:dyDescent="0.15">
      <c r="A2" s="228" t="s">
        <v>119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</row>
    <row r="3" spans="1:12" x14ac:dyDescent="0.15">
      <c r="A3" s="229" t="s">
        <v>320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170"/>
    </row>
    <row r="4" spans="1:12" x14ac:dyDescent="0.15">
      <c r="A4" s="229" t="s">
        <v>321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170"/>
    </row>
    <row r="5" spans="1:12" ht="14.25" thickBo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15" t="s">
        <v>121</v>
      </c>
    </row>
    <row r="6" spans="1:12" ht="18" customHeight="1" x14ac:dyDescent="0.15">
      <c r="A6" s="19" t="s">
        <v>118</v>
      </c>
      <c r="B6" s="55"/>
      <c r="C6" s="17"/>
      <c r="D6" s="17"/>
      <c r="E6" s="17"/>
      <c r="F6" s="17"/>
      <c r="G6" s="17"/>
      <c r="H6" s="17"/>
      <c r="I6" s="17"/>
      <c r="J6" s="17"/>
      <c r="K6" s="9"/>
    </row>
    <row r="7" spans="1:12" ht="18" customHeight="1" thickBot="1" x14ac:dyDescent="0.2">
      <c r="A7" s="209" t="s">
        <v>5</v>
      </c>
      <c r="B7" s="230" t="s">
        <v>0</v>
      </c>
      <c r="C7" s="231"/>
      <c r="D7" s="232"/>
      <c r="E7" s="132"/>
      <c r="F7" s="133" t="s">
        <v>1</v>
      </c>
      <c r="G7" s="134"/>
      <c r="H7" s="135"/>
      <c r="I7" s="133" t="s">
        <v>2</v>
      </c>
      <c r="J7" s="134"/>
      <c r="K7" s="136" t="s">
        <v>4</v>
      </c>
    </row>
    <row r="8" spans="1:12" ht="18" customHeight="1" x14ac:dyDescent="0.15">
      <c r="A8" s="13" t="s">
        <v>6</v>
      </c>
      <c r="B8" s="105" t="s">
        <v>238</v>
      </c>
      <c r="C8" s="106">
        <f>SUM(C9:C17)</f>
        <v>292686800</v>
      </c>
      <c r="D8" s="108" t="s">
        <v>239</v>
      </c>
      <c r="E8" s="105" t="s">
        <v>238</v>
      </c>
      <c r="F8" s="172">
        <f>SUM(F9:F17)</f>
        <v>278541512</v>
      </c>
      <c r="G8" s="108" t="s">
        <v>240</v>
      </c>
      <c r="H8" s="105" t="s">
        <v>241</v>
      </c>
      <c r="I8" s="106">
        <f t="shared" ref="I8:I17" si="0">C8-F8</f>
        <v>14145288</v>
      </c>
      <c r="J8" s="108" t="s">
        <v>239</v>
      </c>
      <c r="K8" s="5"/>
    </row>
    <row r="9" spans="1:12" ht="18" customHeight="1" x14ac:dyDescent="0.15">
      <c r="A9" s="12" t="s">
        <v>7</v>
      </c>
      <c r="B9" s="53"/>
      <c r="C9" s="38">
        <v>212652000</v>
      </c>
      <c r="D9" s="42"/>
      <c r="E9" s="45"/>
      <c r="F9" s="174">
        <v>212817000</v>
      </c>
      <c r="G9" s="42"/>
      <c r="H9" s="45"/>
      <c r="I9" s="38">
        <f t="shared" si="0"/>
        <v>-165000</v>
      </c>
      <c r="J9" s="42"/>
      <c r="K9" s="5"/>
    </row>
    <row r="10" spans="1:12" ht="18" customHeight="1" x14ac:dyDescent="0.15">
      <c r="A10" s="10" t="s">
        <v>8</v>
      </c>
      <c r="B10" s="54"/>
      <c r="C10" s="39">
        <v>3000000</v>
      </c>
      <c r="D10" s="43"/>
      <c r="E10" s="50"/>
      <c r="F10" s="160">
        <v>3210000</v>
      </c>
      <c r="G10" s="43"/>
      <c r="H10" s="50"/>
      <c r="I10" s="39">
        <f t="shared" si="0"/>
        <v>-210000</v>
      </c>
      <c r="J10" s="43"/>
      <c r="K10" s="6"/>
    </row>
    <row r="11" spans="1:12" ht="18" customHeight="1" x14ac:dyDescent="0.15">
      <c r="A11" s="10" t="s">
        <v>9</v>
      </c>
      <c r="B11" s="54"/>
      <c r="C11" s="39">
        <v>5940000</v>
      </c>
      <c r="D11" s="43">
        <v>5470000</v>
      </c>
      <c r="E11" s="50">
        <v>5940000</v>
      </c>
      <c r="F11" s="160">
        <v>5470000</v>
      </c>
      <c r="G11" s="43"/>
      <c r="H11" s="50"/>
      <c r="I11" s="39">
        <f t="shared" si="0"/>
        <v>470000</v>
      </c>
      <c r="J11" s="43"/>
      <c r="K11" s="6"/>
    </row>
    <row r="12" spans="1:12" ht="18" customHeight="1" x14ac:dyDescent="0.15">
      <c r="A12" s="10" t="s">
        <v>10</v>
      </c>
      <c r="B12" s="54"/>
      <c r="C12" s="39">
        <v>10900400</v>
      </c>
      <c r="D12" s="43"/>
      <c r="E12" s="50"/>
      <c r="F12" s="160">
        <v>10899500</v>
      </c>
      <c r="G12" s="43"/>
      <c r="H12" s="50"/>
      <c r="I12" s="39">
        <f t="shared" si="0"/>
        <v>900</v>
      </c>
      <c r="J12" s="43"/>
      <c r="K12" s="6"/>
    </row>
    <row r="13" spans="1:12" ht="18" customHeight="1" x14ac:dyDescent="0.15">
      <c r="A13" s="10" t="s">
        <v>11</v>
      </c>
      <c r="B13" s="54"/>
      <c r="C13" s="39">
        <v>1713600</v>
      </c>
      <c r="D13" s="43"/>
      <c r="E13" s="50"/>
      <c r="F13" s="160">
        <v>1629500</v>
      </c>
      <c r="G13" s="43"/>
      <c r="H13" s="50"/>
      <c r="I13" s="39">
        <f t="shared" si="0"/>
        <v>84100</v>
      </c>
      <c r="J13" s="43"/>
      <c r="K13" s="6"/>
    </row>
    <row r="14" spans="1:12" ht="18" customHeight="1" x14ac:dyDescent="0.15">
      <c r="A14" s="10" t="s">
        <v>12</v>
      </c>
      <c r="B14" s="54"/>
      <c r="C14" s="39">
        <v>39736800</v>
      </c>
      <c r="D14" s="43"/>
      <c r="E14" s="50"/>
      <c r="F14" s="160">
        <v>39321500</v>
      </c>
      <c r="G14" s="43"/>
      <c r="H14" s="50"/>
      <c r="I14" s="39">
        <f t="shared" si="0"/>
        <v>415300</v>
      </c>
      <c r="J14" s="43"/>
      <c r="K14" s="6"/>
    </row>
    <row r="15" spans="1:12" ht="18" customHeight="1" x14ac:dyDescent="0.15">
      <c r="A15" s="10" t="s">
        <v>13</v>
      </c>
      <c r="B15" s="54"/>
      <c r="C15" s="39">
        <v>6444000</v>
      </c>
      <c r="D15" s="43"/>
      <c r="E15" s="50"/>
      <c r="F15" s="160">
        <v>6449000</v>
      </c>
      <c r="G15" s="43"/>
      <c r="H15" s="50"/>
      <c r="I15" s="39">
        <f t="shared" si="0"/>
        <v>-5000</v>
      </c>
      <c r="J15" s="43"/>
      <c r="K15" s="6"/>
    </row>
    <row r="16" spans="1:12" ht="18" customHeight="1" x14ac:dyDescent="0.15">
      <c r="A16" s="10" t="s">
        <v>308</v>
      </c>
      <c r="B16" s="54"/>
      <c r="C16" s="39">
        <v>12300000</v>
      </c>
      <c r="D16" s="43"/>
      <c r="E16" s="50"/>
      <c r="F16" s="160">
        <v>12515912</v>
      </c>
      <c r="G16" s="43"/>
      <c r="H16" s="50"/>
      <c r="I16" s="39">
        <f t="shared" si="0"/>
        <v>-215912</v>
      </c>
      <c r="J16" s="43"/>
      <c r="K16" s="6"/>
    </row>
    <row r="17" spans="1:15" ht="18" customHeight="1" x14ac:dyDescent="0.15">
      <c r="A17" s="10" t="s">
        <v>14</v>
      </c>
      <c r="B17" s="54"/>
      <c r="C17" s="39">
        <v>0</v>
      </c>
      <c r="D17" s="43"/>
      <c r="E17" s="50"/>
      <c r="F17" s="160">
        <v>-13770900</v>
      </c>
      <c r="G17" s="43"/>
      <c r="H17" s="50"/>
      <c r="I17" s="39">
        <f t="shared" si="0"/>
        <v>13770900</v>
      </c>
      <c r="J17" s="43"/>
      <c r="K17" s="193" t="s">
        <v>318</v>
      </c>
    </row>
    <row r="18" spans="1:15" ht="18" customHeight="1" x14ac:dyDescent="0.15">
      <c r="A18" s="10"/>
      <c r="B18" s="54"/>
      <c r="C18" s="39"/>
      <c r="D18" s="43"/>
      <c r="E18" s="50"/>
      <c r="F18" s="160"/>
      <c r="G18" s="43"/>
      <c r="H18" s="50"/>
      <c r="I18" s="39"/>
      <c r="J18" s="43"/>
      <c r="K18" s="6"/>
      <c r="O18" s="25"/>
    </row>
    <row r="19" spans="1:15" ht="18" customHeight="1" x14ac:dyDescent="0.15">
      <c r="A19" s="13" t="s">
        <v>15</v>
      </c>
      <c r="B19" s="105" t="s">
        <v>238</v>
      </c>
      <c r="C19" s="106">
        <f>SUM(C20:C22)</f>
        <v>2740000</v>
      </c>
      <c r="D19" s="108" t="s">
        <v>231</v>
      </c>
      <c r="E19" s="105" t="s">
        <v>230</v>
      </c>
      <c r="F19" s="172">
        <f>SUM(F20:F22)</f>
        <v>2912490</v>
      </c>
      <c r="G19" s="108" t="s">
        <v>231</v>
      </c>
      <c r="H19" s="105" t="s">
        <v>230</v>
      </c>
      <c r="I19" s="106">
        <f>C19-F19</f>
        <v>-172490</v>
      </c>
      <c r="J19" s="108" t="s">
        <v>231</v>
      </c>
      <c r="K19" s="5"/>
    </row>
    <row r="20" spans="1:15" ht="18" customHeight="1" x14ac:dyDescent="0.15">
      <c r="A20" s="10" t="s">
        <v>18</v>
      </c>
      <c r="B20" s="54"/>
      <c r="C20" s="39">
        <v>1940000</v>
      </c>
      <c r="D20" s="43"/>
      <c r="E20" s="50"/>
      <c r="F20" s="160">
        <v>2190000</v>
      </c>
      <c r="G20" s="43"/>
      <c r="H20" s="50"/>
      <c r="I20" s="39">
        <f>C20-F20</f>
        <v>-250000</v>
      </c>
      <c r="J20" s="43"/>
      <c r="K20" s="6"/>
    </row>
    <row r="21" spans="1:15" ht="18" customHeight="1" x14ac:dyDescent="0.15">
      <c r="A21" s="10" t="s">
        <v>19</v>
      </c>
      <c r="B21" s="54"/>
      <c r="C21" s="39">
        <v>700000</v>
      </c>
      <c r="D21" s="43"/>
      <c r="E21" s="50"/>
      <c r="F21" s="160">
        <v>614000</v>
      </c>
      <c r="G21" s="43"/>
      <c r="H21" s="50"/>
      <c r="I21" s="39">
        <f>C21-F21</f>
        <v>86000</v>
      </c>
      <c r="J21" s="43"/>
      <c r="K21" s="6"/>
    </row>
    <row r="22" spans="1:15" ht="18" customHeight="1" x14ac:dyDescent="0.15">
      <c r="A22" s="10" t="s">
        <v>20</v>
      </c>
      <c r="B22" s="54"/>
      <c r="C22" s="39">
        <v>100000</v>
      </c>
      <c r="D22" s="43"/>
      <c r="E22" s="50"/>
      <c r="F22" s="160">
        <v>108490</v>
      </c>
      <c r="G22" s="43"/>
      <c r="H22" s="50"/>
      <c r="I22" s="39">
        <f>C22-F22</f>
        <v>-8490</v>
      </c>
      <c r="J22" s="43"/>
      <c r="K22" s="6"/>
    </row>
    <row r="23" spans="1:15" ht="18" customHeight="1" x14ac:dyDescent="0.15">
      <c r="A23" s="10"/>
      <c r="B23" s="54"/>
      <c r="C23" s="39"/>
      <c r="D23" s="43"/>
      <c r="E23" s="50"/>
      <c r="F23" s="160"/>
      <c r="G23" s="43"/>
      <c r="H23" s="50"/>
      <c r="I23" s="39"/>
      <c r="J23" s="43"/>
      <c r="K23" s="6"/>
    </row>
    <row r="24" spans="1:15" ht="18" customHeight="1" x14ac:dyDescent="0.15">
      <c r="A24" s="11" t="s">
        <v>16</v>
      </c>
      <c r="B24" s="105" t="s">
        <v>238</v>
      </c>
      <c r="C24" s="110">
        <f>SUM(C25:C26)</f>
        <v>2800000</v>
      </c>
      <c r="D24" s="108" t="s">
        <v>231</v>
      </c>
      <c r="E24" s="105" t="s">
        <v>230</v>
      </c>
      <c r="F24" s="173">
        <f>SUM(F25:F26)</f>
        <v>4352475</v>
      </c>
      <c r="G24" s="108" t="s">
        <v>231</v>
      </c>
      <c r="H24" s="105" t="s">
        <v>230</v>
      </c>
      <c r="I24" s="110">
        <f>C24-F24</f>
        <v>-1552475</v>
      </c>
      <c r="J24" s="108" t="s">
        <v>231</v>
      </c>
      <c r="K24" s="6"/>
    </row>
    <row r="25" spans="1:15" ht="18" customHeight="1" x14ac:dyDescent="0.15">
      <c r="A25" s="10" t="s">
        <v>21</v>
      </c>
      <c r="B25" s="54"/>
      <c r="C25" s="39">
        <v>300000</v>
      </c>
      <c r="D25" s="43"/>
      <c r="E25" s="50"/>
      <c r="F25" s="160">
        <v>401920</v>
      </c>
      <c r="G25" s="43"/>
      <c r="H25" s="50"/>
      <c r="I25" s="39">
        <f>C25-F25</f>
        <v>-101920</v>
      </c>
      <c r="J25" s="43"/>
      <c r="K25" s="6"/>
    </row>
    <row r="26" spans="1:15" ht="18" customHeight="1" x14ac:dyDescent="0.15">
      <c r="A26" s="10" t="s">
        <v>319</v>
      </c>
      <c r="B26" s="54"/>
      <c r="C26" s="39">
        <v>2500000</v>
      </c>
      <c r="D26" s="43">
        <v>6950796</v>
      </c>
      <c r="E26" s="50"/>
      <c r="F26" s="160">
        <v>3950555</v>
      </c>
      <c r="G26" s="43"/>
      <c r="H26" s="50"/>
      <c r="I26" s="39">
        <f>C26-F26</f>
        <v>-1450555</v>
      </c>
      <c r="J26" s="43"/>
      <c r="K26" s="6"/>
    </row>
    <row r="27" spans="1:15" ht="18" customHeight="1" x14ac:dyDescent="0.15">
      <c r="A27" s="11" t="s">
        <v>17</v>
      </c>
      <c r="B27" s="105" t="s">
        <v>238</v>
      </c>
      <c r="C27" s="110">
        <f>SUM(C28,C31,C34)</f>
        <v>251330000</v>
      </c>
      <c r="D27" s="108" t="s">
        <v>231</v>
      </c>
      <c r="E27" s="105" t="s">
        <v>230</v>
      </c>
      <c r="F27" s="173">
        <f>SUM(F28,F31,F34)</f>
        <v>274667547</v>
      </c>
      <c r="G27" s="108" t="s">
        <v>231</v>
      </c>
      <c r="H27" s="105" t="s">
        <v>230</v>
      </c>
      <c r="I27" s="110">
        <f t="shared" ref="I27:I36" si="1">C27-F27</f>
        <v>-23337547</v>
      </c>
      <c r="J27" s="108" t="s">
        <v>231</v>
      </c>
      <c r="K27" s="6"/>
    </row>
    <row r="28" spans="1:15" ht="18" customHeight="1" x14ac:dyDescent="0.15">
      <c r="A28" s="10" t="s">
        <v>22</v>
      </c>
      <c r="B28" s="54"/>
      <c r="C28" s="39">
        <f>C30:C30</f>
        <v>1330000</v>
      </c>
      <c r="D28" s="43"/>
      <c r="E28" s="50"/>
      <c r="F28" s="160">
        <f>F29+F30</f>
        <v>2218000</v>
      </c>
      <c r="G28" s="43"/>
      <c r="H28" s="50"/>
      <c r="I28" s="39">
        <f t="shared" si="1"/>
        <v>-888000</v>
      </c>
      <c r="J28" s="43"/>
      <c r="K28" s="6"/>
    </row>
    <row r="29" spans="1:15" ht="18" customHeight="1" x14ac:dyDescent="0.15">
      <c r="A29" s="10" t="s">
        <v>277</v>
      </c>
      <c r="B29" s="54"/>
      <c r="C29" s="39">
        <v>0</v>
      </c>
      <c r="D29" s="43"/>
      <c r="E29" s="50"/>
      <c r="F29" s="160">
        <v>2218000</v>
      </c>
      <c r="G29" s="43"/>
      <c r="H29" s="50"/>
      <c r="I29" s="39">
        <f t="shared" si="1"/>
        <v>-2218000</v>
      </c>
      <c r="J29" s="43"/>
      <c r="K29" s="6"/>
    </row>
    <row r="30" spans="1:15" ht="18" customHeight="1" x14ac:dyDescent="0.15">
      <c r="A30" s="10" t="s">
        <v>23</v>
      </c>
      <c r="B30" s="54"/>
      <c r="C30" s="39">
        <v>1330000</v>
      </c>
      <c r="D30" s="43"/>
      <c r="E30" s="50"/>
      <c r="F30" s="160">
        <v>0</v>
      </c>
      <c r="G30" s="43"/>
      <c r="H30" s="50"/>
      <c r="I30" s="39">
        <f t="shared" si="1"/>
        <v>1330000</v>
      </c>
      <c r="J30" s="43"/>
      <c r="K30" s="6"/>
    </row>
    <row r="31" spans="1:15" ht="18" customHeight="1" x14ac:dyDescent="0.15">
      <c r="A31" s="10" t="s">
        <v>24</v>
      </c>
      <c r="B31" s="54"/>
      <c r="C31" s="39">
        <f>C32+C33</f>
        <v>250000000</v>
      </c>
      <c r="D31" s="43"/>
      <c r="E31" s="50"/>
      <c r="F31" s="39">
        <f>F32+F33</f>
        <v>272449547</v>
      </c>
      <c r="G31" s="43"/>
      <c r="H31" s="50"/>
      <c r="I31" s="39">
        <f t="shared" si="1"/>
        <v>-22449547</v>
      </c>
      <c r="J31" s="43"/>
      <c r="K31" s="6"/>
    </row>
    <row r="32" spans="1:15" ht="18" customHeight="1" x14ac:dyDescent="0.15">
      <c r="A32" s="10" t="s">
        <v>26</v>
      </c>
      <c r="B32" s="54"/>
      <c r="C32" s="39">
        <v>250000000</v>
      </c>
      <c r="D32" s="43"/>
      <c r="E32" s="50"/>
      <c r="F32" s="160">
        <v>272449547</v>
      </c>
      <c r="G32" s="43"/>
      <c r="H32" s="50"/>
      <c r="I32" s="39">
        <f t="shared" si="1"/>
        <v>-22449547</v>
      </c>
      <c r="J32" s="43"/>
      <c r="K32" s="6"/>
    </row>
    <row r="33" spans="1:11" ht="18" customHeight="1" x14ac:dyDescent="0.15">
      <c r="A33" s="10" t="s">
        <v>25</v>
      </c>
      <c r="B33" s="54"/>
      <c r="C33" s="39">
        <v>0</v>
      </c>
      <c r="D33" s="43"/>
      <c r="E33" s="50"/>
      <c r="F33" s="160">
        <v>0</v>
      </c>
      <c r="G33" s="43"/>
      <c r="H33" s="50"/>
      <c r="I33" s="39">
        <f t="shared" si="1"/>
        <v>0</v>
      </c>
      <c r="J33" s="43"/>
      <c r="K33" s="6"/>
    </row>
    <row r="34" spans="1:11" ht="18" customHeight="1" x14ac:dyDescent="0.15">
      <c r="A34" s="10" t="s">
        <v>27</v>
      </c>
      <c r="B34" s="54"/>
      <c r="C34" s="39">
        <v>0</v>
      </c>
      <c r="D34" s="43"/>
      <c r="E34" s="50"/>
      <c r="F34" s="160">
        <v>0</v>
      </c>
      <c r="G34" s="43"/>
      <c r="H34" s="50"/>
      <c r="I34" s="39">
        <f t="shared" si="1"/>
        <v>0</v>
      </c>
      <c r="J34" s="43"/>
      <c r="K34" s="6"/>
    </row>
    <row r="35" spans="1:11" ht="18" customHeight="1" x14ac:dyDescent="0.15">
      <c r="A35" s="10" t="s">
        <v>28</v>
      </c>
      <c r="B35" s="54"/>
      <c r="C35" s="39">
        <v>0</v>
      </c>
      <c r="D35" s="43"/>
      <c r="E35" s="50"/>
      <c r="F35" s="160">
        <v>0</v>
      </c>
      <c r="G35" s="43"/>
      <c r="H35" s="50"/>
      <c r="I35" s="39">
        <f t="shared" si="1"/>
        <v>0</v>
      </c>
      <c r="J35" s="43"/>
      <c r="K35" s="6"/>
    </row>
    <row r="36" spans="1:11" ht="18" customHeight="1" x14ac:dyDescent="0.15">
      <c r="A36" s="11" t="s">
        <v>291</v>
      </c>
      <c r="B36" s="171" t="s">
        <v>297</v>
      </c>
      <c r="C36" s="110">
        <f>SUM(C37:C41)</f>
        <v>0</v>
      </c>
      <c r="D36" s="111" t="s">
        <v>298</v>
      </c>
      <c r="E36" s="171" t="s">
        <v>297</v>
      </c>
      <c r="F36" s="173">
        <f>SUM(F37:F41)</f>
        <v>0</v>
      </c>
      <c r="G36" s="111" t="s">
        <v>298</v>
      </c>
      <c r="H36" s="171" t="s">
        <v>297</v>
      </c>
      <c r="I36" s="110">
        <f t="shared" si="1"/>
        <v>0</v>
      </c>
      <c r="J36" s="111" t="s">
        <v>298</v>
      </c>
      <c r="K36" s="6"/>
    </row>
    <row r="37" spans="1:11" ht="18" customHeight="1" x14ac:dyDescent="0.15">
      <c r="A37" s="10" t="s">
        <v>292</v>
      </c>
      <c r="B37" s="171"/>
      <c r="C37" s="110"/>
      <c r="D37" s="43"/>
      <c r="E37" s="50"/>
      <c r="F37" s="160"/>
      <c r="G37" s="43"/>
      <c r="H37" s="50"/>
      <c r="I37" s="39"/>
      <c r="J37" s="43"/>
      <c r="K37" s="6"/>
    </row>
    <row r="38" spans="1:11" ht="18" customHeight="1" x14ac:dyDescent="0.15">
      <c r="A38" s="10" t="s">
        <v>293</v>
      </c>
      <c r="B38" s="54"/>
      <c r="C38" s="39"/>
      <c r="D38" s="43"/>
      <c r="E38" s="50"/>
      <c r="F38" s="160"/>
      <c r="G38" s="43"/>
      <c r="H38" s="50"/>
      <c r="I38" s="39"/>
      <c r="J38" s="43"/>
      <c r="K38" s="6"/>
    </row>
    <row r="39" spans="1:11" ht="18" customHeight="1" x14ac:dyDescent="0.15">
      <c r="A39" s="10" t="s">
        <v>294</v>
      </c>
      <c r="B39" s="54"/>
      <c r="C39" s="39"/>
      <c r="D39" s="43"/>
      <c r="E39" s="50"/>
      <c r="F39" s="160"/>
      <c r="G39" s="43"/>
      <c r="H39" s="50"/>
      <c r="I39" s="39"/>
      <c r="J39" s="43"/>
      <c r="K39" s="6"/>
    </row>
    <row r="40" spans="1:11" ht="18" customHeight="1" x14ac:dyDescent="0.15">
      <c r="A40" s="10" t="s">
        <v>295</v>
      </c>
      <c r="B40" s="54"/>
      <c r="C40" s="39"/>
      <c r="D40" s="43"/>
      <c r="E40" s="50"/>
      <c r="F40" s="160"/>
      <c r="G40" s="43"/>
      <c r="H40" s="50"/>
      <c r="I40" s="39">
        <f t="shared" ref="I40" si="2">C40-F40</f>
        <v>0</v>
      </c>
      <c r="J40" s="43"/>
      <c r="K40" s="6"/>
    </row>
    <row r="41" spans="1:11" ht="18" customHeight="1" x14ac:dyDescent="0.15">
      <c r="A41" s="10" t="s">
        <v>296</v>
      </c>
      <c r="B41" s="54"/>
      <c r="C41" s="39"/>
      <c r="D41" s="43"/>
      <c r="E41" s="50"/>
      <c r="F41" s="160"/>
      <c r="G41" s="43"/>
      <c r="H41" s="50"/>
      <c r="I41" s="39"/>
      <c r="J41" s="43"/>
      <c r="K41" s="6"/>
    </row>
    <row r="42" spans="1:11" ht="18" customHeight="1" x14ac:dyDescent="0.15">
      <c r="A42" s="11" t="s">
        <v>29</v>
      </c>
      <c r="B42" s="105" t="s">
        <v>238</v>
      </c>
      <c r="C42" s="110">
        <f>SUM(C43:C44)</f>
        <v>950000</v>
      </c>
      <c r="D42" s="108" t="s">
        <v>231</v>
      </c>
      <c r="E42" s="105" t="s">
        <v>230</v>
      </c>
      <c r="F42" s="210">
        <f>SUM(F43:F44)</f>
        <v>-10825651</v>
      </c>
      <c r="G42" s="211" t="s">
        <v>231</v>
      </c>
      <c r="H42" s="212" t="s">
        <v>230</v>
      </c>
      <c r="I42" s="210">
        <f>C42-F42</f>
        <v>11775651</v>
      </c>
      <c r="J42" s="108" t="s">
        <v>231</v>
      </c>
      <c r="K42" s="6"/>
    </row>
    <row r="43" spans="1:11" ht="18" customHeight="1" x14ac:dyDescent="0.15">
      <c r="A43" s="10" t="s">
        <v>30</v>
      </c>
      <c r="B43" s="54"/>
      <c r="C43" s="39">
        <v>0</v>
      </c>
      <c r="D43" s="43"/>
      <c r="E43" s="50"/>
      <c r="F43" s="213">
        <v>-11623999</v>
      </c>
      <c r="G43" s="214"/>
      <c r="H43" s="215"/>
      <c r="I43" s="199">
        <f>C43-F43</f>
        <v>11623999</v>
      </c>
      <c r="J43" s="43"/>
      <c r="K43" s="6"/>
    </row>
    <row r="44" spans="1:11" ht="18" customHeight="1" x14ac:dyDescent="0.15">
      <c r="A44" s="10" t="s">
        <v>31</v>
      </c>
      <c r="B44" s="54"/>
      <c r="C44" s="39">
        <v>950000</v>
      </c>
      <c r="D44" s="43"/>
      <c r="E44" s="50"/>
      <c r="F44" s="160">
        <f>F45</f>
        <v>798348</v>
      </c>
      <c r="G44" s="43"/>
      <c r="H44" s="50"/>
      <c r="I44" s="39">
        <f>C44-F44</f>
        <v>151652</v>
      </c>
      <c r="J44" s="43"/>
      <c r="K44" s="6"/>
    </row>
    <row r="45" spans="1:11" ht="18" customHeight="1" x14ac:dyDescent="0.15">
      <c r="A45" s="10" t="s">
        <v>326</v>
      </c>
      <c r="B45" s="54"/>
      <c r="C45" s="39">
        <v>950000</v>
      </c>
      <c r="D45" s="43"/>
      <c r="E45" s="50"/>
      <c r="F45" s="160">
        <v>798348</v>
      </c>
      <c r="G45" s="43"/>
      <c r="H45" s="50"/>
      <c r="I45" s="39">
        <f>C45-F45</f>
        <v>151652</v>
      </c>
      <c r="J45" s="43"/>
      <c r="K45" s="6"/>
    </row>
    <row r="46" spans="1:11" ht="18" customHeight="1" x14ac:dyDescent="0.15">
      <c r="A46" s="10"/>
      <c r="B46" s="54"/>
      <c r="C46" s="39"/>
      <c r="D46" s="43"/>
      <c r="E46" s="50"/>
      <c r="F46" s="160"/>
      <c r="G46" s="43"/>
      <c r="H46" s="50"/>
      <c r="I46" s="39"/>
      <c r="J46" s="43"/>
      <c r="K46" s="6"/>
    </row>
    <row r="47" spans="1:11" ht="18" customHeight="1" x14ac:dyDescent="0.15">
      <c r="A47" s="11" t="s">
        <v>32</v>
      </c>
      <c r="B47" s="105" t="s">
        <v>238</v>
      </c>
      <c r="C47" s="110">
        <f>SUM(C48:C50)</f>
        <v>87500</v>
      </c>
      <c r="D47" s="108" t="s">
        <v>231</v>
      </c>
      <c r="E47" s="105" t="s">
        <v>230</v>
      </c>
      <c r="F47" s="173">
        <f>SUM(F48:F50)</f>
        <v>11732</v>
      </c>
      <c r="G47" s="108" t="s">
        <v>231</v>
      </c>
      <c r="H47" s="105" t="s">
        <v>230</v>
      </c>
      <c r="I47" s="110">
        <f>SUM(I48:I50)</f>
        <v>75768</v>
      </c>
      <c r="J47" s="108" t="s">
        <v>231</v>
      </c>
      <c r="K47" s="6"/>
    </row>
    <row r="48" spans="1:11" ht="18" customHeight="1" x14ac:dyDescent="0.15">
      <c r="A48" s="10" t="s">
        <v>33</v>
      </c>
      <c r="B48" s="54"/>
      <c r="C48" s="39">
        <v>3000</v>
      </c>
      <c r="D48" s="43"/>
      <c r="E48" s="50"/>
      <c r="F48" s="160">
        <v>404</v>
      </c>
      <c r="G48" s="43"/>
      <c r="H48" s="50"/>
      <c r="I48" s="39">
        <f>C48-F48</f>
        <v>2596</v>
      </c>
      <c r="J48" s="43"/>
      <c r="K48" s="6"/>
    </row>
    <row r="49" spans="1:11" ht="18" customHeight="1" x14ac:dyDescent="0.15">
      <c r="A49" s="10" t="s">
        <v>34</v>
      </c>
      <c r="B49" s="54"/>
      <c r="C49" s="39">
        <v>4500</v>
      </c>
      <c r="D49" s="43"/>
      <c r="E49" s="50"/>
      <c r="F49" s="160">
        <v>0</v>
      </c>
      <c r="G49" s="43"/>
      <c r="H49" s="50"/>
      <c r="I49" s="39">
        <f>C49-F49</f>
        <v>4500</v>
      </c>
      <c r="J49" s="43"/>
      <c r="K49" s="6"/>
    </row>
    <row r="50" spans="1:11" ht="18" customHeight="1" x14ac:dyDescent="0.15">
      <c r="A50" s="10" t="s">
        <v>35</v>
      </c>
      <c r="B50" s="54"/>
      <c r="C50" s="39">
        <v>80000</v>
      </c>
      <c r="D50" s="43"/>
      <c r="E50" s="50"/>
      <c r="F50" s="199">
        <v>11328</v>
      </c>
      <c r="G50" s="43"/>
      <c r="H50" s="50"/>
      <c r="I50" s="39">
        <f>C50-F50</f>
        <v>68672</v>
      </c>
      <c r="J50" s="43"/>
      <c r="K50" s="6"/>
    </row>
    <row r="51" spans="1:11" ht="18" customHeight="1" x14ac:dyDescent="0.15">
      <c r="A51" s="10"/>
      <c r="B51" s="54"/>
      <c r="C51" s="39"/>
      <c r="D51" s="43"/>
      <c r="E51" s="50"/>
      <c r="F51" s="160"/>
      <c r="G51" s="43"/>
      <c r="H51" s="50"/>
      <c r="I51" s="39"/>
      <c r="J51" s="43"/>
      <c r="K51" s="6"/>
    </row>
    <row r="52" spans="1:11" ht="18" customHeight="1" x14ac:dyDescent="0.15">
      <c r="A52" s="11" t="s">
        <v>36</v>
      </c>
      <c r="B52" s="105" t="s">
        <v>238</v>
      </c>
      <c r="C52" s="110">
        <f>SUM(C53:C56)</f>
        <v>2058000</v>
      </c>
      <c r="D52" s="108" t="s">
        <v>231</v>
      </c>
      <c r="E52" s="105" t="s">
        <v>230</v>
      </c>
      <c r="F52" s="173">
        <f>SUM(F53:F56)</f>
        <v>5384914</v>
      </c>
      <c r="G52" s="108" t="s">
        <v>231</v>
      </c>
      <c r="H52" s="105" t="s">
        <v>230</v>
      </c>
      <c r="I52" s="110">
        <f>SUM(I53:I56)</f>
        <v>-3326914</v>
      </c>
      <c r="J52" s="108" t="s">
        <v>231</v>
      </c>
      <c r="K52" s="6"/>
    </row>
    <row r="53" spans="1:11" ht="18" customHeight="1" x14ac:dyDescent="0.15">
      <c r="A53" s="10" t="s">
        <v>37</v>
      </c>
      <c r="B53" s="54"/>
      <c r="C53" s="39">
        <v>450000</v>
      </c>
      <c r="D53" s="43"/>
      <c r="E53" s="50"/>
      <c r="F53" s="160">
        <v>438600</v>
      </c>
      <c r="G53" s="43"/>
      <c r="H53" s="50"/>
      <c r="I53" s="39">
        <f>C53-F53</f>
        <v>11400</v>
      </c>
      <c r="J53" s="43"/>
      <c r="K53" s="6"/>
    </row>
    <row r="54" spans="1:11" ht="18" customHeight="1" x14ac:dyDescent="0.15">
      <c r="A54" s="10" t="s">
        <v>38</v>
      </c>
      <c r="B54" s="54"/>
      <c r="C54" s="39">
        <v>1000000</v>
      </c>
      <c r="D54" s="43"/>
      <c r="E54" s="50"/>
      <c r="F54" s="160">
        <v>4157730</v>
      </c>
      <c r="G54" s="43"/>
      <c r="H54" s="50"/>
      <c r="I54" s="39">
        <f>C54-F54</f>
        <v>-3157730</v>
      </c>
      <c r="J54" s="43"/>
      <c r="K54" s="6"/>
    </row>
    <row r="55" spans="1:11" ht="18" customHeight="1" x14ac:dyDescent="0.15">
      <c r="A55" s="10" t="s">
        <v>39</v>
      </c>
      <c r="B55" s="54"/>
      <c r="C55" s="39">
        <v>30000</v>
      </c>
      <c r="D55" s="43"/>
      <c r="E55" s="50"/>
      <c r="F55" s="160">
        <v>11600</v>
      </c>
      <c r="G55" s="43"/>
      <c r="H55" s="50"/>
      <c r="I55" s="39">
        <f>C55-F55</f>
        <v>18400</v>
      </c>
      <c r="J55" s="43"/>
      <c r="K55" s="6"/>
    </row>
    <row r="56" spans="1:11" ht="18" customHeight="1" x14ac:dyDescent="0.15">
      <c r="A56" s="10" t="s">
        <v>40</v>
      </c>
      <c r="B56" s="54"/>
      <c r="C56" s="39">
        <v>578000</v>
      </c>
      <c r="D56" s="43"/>
      <c r="E56" s="50"/>
      <c r="F56" s="160">
        <v>776984</v>
      </c>
      <c r="G56" s="43"/>
      <c r="H56" s="50"/>
      <c r="I56" s="39">
        <f>C56-F56</f>
        <v>-198984</v>
      </c>
      <c r="J56" s="43"/>
      <c r="K56" s="6"/>
    </row>
    <row r="57" spans="1:11" ht="18" customHeight="1" x14ac:dyDescent="0.15">
      <c r="A57" s="10"/>
      <c r="B57" s="54"/>
      <c r="C57" s="39"/>
      <c r="D57" s="43"/>
      <c r="E57" s="50"/>
      <c r="F57" s="160"/>
      <c r="G57" s="43"/>
      <c r="H57" s="50"/>
      <c r="I57" s="39"/>
      <c r="J57" s="43"/>
      <c r="K57" s="6"/>
    </row>
    <row r="58" spans="1:11" ht="18" customHeight="1" x14ac:dyDescent="0.15">
      <c r="A58" s="11" t="s">
        <v>41</v>
      </c>
      <c r="B58" s="105" t="s">
        <v>238</v>
      </c>
      <c r="C58" s="110">
        <f>SUM(C59:C60)</f>
        <v>7700000</v>
      </c>
      <c r="D58" s="108" t="s">
        <v>231</v>
      </c>
      <c r="E58" s="105" t="s">
        <v>230</v>
      </c>
      <c r="F58" s="173">
        <f>SUM(F59:F60)</f>
        <v>7375000</v>
      </c>
      <c r="G58" s="42" t="s">
        <v>231</v>
      </c>
      <c r="H58" s="105" t="s">
        <v>230</v>
      </c>
      <c r="I58" s="110">
        <f>SUM(I59:I60)</f>
        <v>325000</v>
      </c>
      <c r="J58" s="108" t="s">
        <v>231</v>
      </c>
      <c r="K58" s="6"/>
    </row>
    <row r="59" spans="1:11" ht="18" customHeight="1" x14ac:dyDescent="0.15">
      <c r="A59" s="10" t="s">
        <v>42</v>
      </c>
      <c r="B59" s="54"/>
      <c r="C59" s="39">
        <v>3000000</v>
      </c>
      <c r="D59" s="43"/>
      <c r="E59" s="50"/>
      <c r="F59" s="199">
        <v>2445000</v>
      </c>
      <c r="G59" s="214"/>
      <c r="H59" s="215"/>
      <c r="I59" s="199">
        <f>C59-F59</f>
        <v>555000</v>
      </c>
      <c r="J59" s="43"/>
      <c r="K59" s="6"/>
    </row>
    <row r="60" spans="1:11" ht="18" customHeight="1" x14ac:dyDescent="0.15">
      <c r="A60" s="10" t="s">
        <v>43</v>
      </c>
      <c r="B60" s="54"/>
      <c r="C60" s="39">
        <v>4700000</v>
      </c>
      <c r="D60" s="43"/>
      <c r="E60" s="50"/>
      <c r="F60" s="160">
        <v>4930000</v>
      </c>
      <c r="G60" s="43"/>
      <c r="H60" s="50"/>
      <c r="I60" s="39">
        <f>C60-F60</f>
        <v>-230000</v>
      </c>
      <c r="J60" s="43"/>
      <c r="K60" s="6"/>
    </row>
    <row r="61" spans="1:11" ht="18" customHeight="1" x14ac:dyDescent="0.15">
      <c r="A61" s="10"/>
      <c r="B61" s="54"/>
      <c r="C61" s="39"/>
      <c r="D61" s="43"/>
      <c r="E61" s="50"/>
      <c r="F61" s="160"/>
      <c r="G61" s="43"/>
      <c r="H61" s="50"/>
      <c r="I61" s="39"/>
      <c r="J61" s="43"/>
      <c r="K61" s="6"/>
    </row>
    <row r="62" spans="1:11" ht="18" customHeight="1" x14ac:dyDescent="0.15">
      <c r="A62" s="11" t="s">
        <v>44</v>
      </c>
      <c r="B62" s="105" t="s">
        <v>238</v>
      </c>
      <c r="C62" s="110">
        <f>SUM(C63:C68)</f>
        <v>31875875</v>
      </c>
      <c r="D62" s="108" t="s">
        <v>231</v>
      </c>
      <c r="E62" s="105" t="s">
        <v>230</v>
      </c>
      <c r="F62" s="173">
        <f>SUM(F63:F68)</f>
        <v>54620501</v>
      </c>
      <c r="G62" s="108" t="s">
        <v>231</v>
      </c>
      <c r="H62" s="105" t="s">
        <v>230</v>
      </c>
      <c r="I62" s="110">
        <f t="shared" ref="I62:I68" si="3">C62-F62</f>
        <v>-22744626</v>
      </c>
      <c r="J62" s="108" t="s">
        <v>231</v>
      </c>
      <c r="K62" s="6"/>
    </row>
    <row r="63" spans="1:11" ht="18" customHeight="1" x14ac:dyDescent="0.15">
      <c r="A63" s="227" t="s">
        <v>322</v>
      </c>
      <c r="B63" s="105"/>
      <c r="C63" s="151">
        <v>0</v>
      </c>
      <c r="D63" s="108"/>
      <c r="E63" s="105"/>
      <c r="F63" s="197">
        <v>26491</v>
      </c>
      <c r="G63" s="108"/>
      <c r="H63" s="105"/>
      <c r="I63" s="39">
        <f>C63-F63</f>
        <v>-26491</v>
      </c>
      <c r="J63" s="108"/>
      <c r="K63" s="6"/>
    </row>
    <row r="64" spans="1:11" ht="18" customHeight="1" x14ac:dyDescent="0.15">
      <c r="A64" s="10" t="s">
        <v>45</v>
      </c>
      <c r="B64" s="54"/>
      <c r="C64" s="39">
        <v>20475875</v>
      </c>
      <c r="D64" s="43"/>
      <c r="E64" s="50"/>
      <c r="F64" s="182">
        <v>20475875</v>
      </c>
      <c r="G64" s="43"/>
      <c r="H64" s="50"/>
      <c r="I64" s="39">
        <f t="shared" si="3"/>
        <v>0</v>
      </c>
      <c r="J64" s="43"/>
      <c r="K64" s="6"/>
    </row>
    <row r="65" spans="1:11" ht="18" customHeight="1" x14ac:dyDescent="0.15">
      <c r="A65" s="10" t="s">
        <v>46</v>
      </c>
      <c r="B65" s="54"/>
      <c r="C65" s="39">
        <v>3050000</v>
      </c>
      <c r="D65" s="43"/>
      <c r="E65" s="50"/>
      <c r="F65" s="182">
        <v>3998972</v>
      </c>
      <c r="G65" s="43"/>
      <c r="H65" s="50"/>
      <c r="I65" s="39">
        <f t="shared" si="3"/>
        <v>-948972</v>
      </c>
      <c r="J65" s="43"/>
      <c r="K65" s="6"/>
    </row>
    <row r="66" spans="1:11" ht="18" customHeight="1" x14ac:dyDescent="0.15">
      <c r="A66" s="10" t="s">
        <v>47</v>
      </c>
      <c r="B66" s="54"/>
      <c r="C66" s="39">
        <v>7650000</v>
      </c>
      <c r="D66" s="43"/>
      <c r="E66" s="50"/>
      <c r="F66" s="182">
        <v>24179015</v>
      </c>
      <c r="G66" s="43"/>
      <c r="H66" s="50"/>
      <c r="I66" s="39">
        <f t="shared" si="3"/>
        <v>-16529015</v>
      </c>
      <c r="J66" s="43"/>
      <c r="K66" s="6"/>
    </row>
    <row r="67" spans="1:11" ht="18" customHeight="1" x14ac:dyDescent="0.15">
      <c r="A67" s="10" t="s">
        <v>305</v>
      </c>
      <c r="B67" s="54"/>
      <c r="C67" s="39">
        <v>700000</v>
      </c>
      <c r="D67" s="43"/>
      <c r="E67" s="50"/>
      <c r="F67" s="182">
        <v>5940148</v>
      </c>
      <c r="G67" s="43"/>
      <c r="H67" s="50"/>
      <c r="I67" s="39">
        <f t="shared" si="3"/>
        <v>-5240148</v>
      </c>
      <c r="J67" s="43"/>
      <c r="K67" s="6"/>
    </row>
    <row r="68" spans="1:11" ht="18" customHeight="1" x14ac:dyDescent="0.15">
      <c r="A68" s="10" t="s">
        <v>290</v>
      </c>
      <c r="B68" s="54"/>
      <c r="C68" s="39">
        <v>0</v>
      </c>
      <c r="D68" s="43"/>
      <c r="E68" s="50"/>
      <c r="F68" s="160">
        <v>0</v>
      </c>
      <c r="G68" s="43"/>
      <c r="H68" s="50"/>
      <c r="I68" s="39">
        <f t="shared" si="3"/>
        <v>0</v>
      </c>
      <c r="J68" s="43"/>
      <c r="K68" s="6"/>
    </row>
    <row r="69" spans="1:11" ht="18" customHeight="1" x14ac:dyDescent="0.15">
      <c r="A69" s="11" t="s">
        <v>289</v>
      </c>
      <c r="B69" s="109" t="s">
        <v>238</v>
      </c>
      <c r="C69" s="110">
        <f>SUM(C70:C71)</f>
        <v>-25175000</v>
      </c>
      <c r="D69" s="111" t="s">
        <v>231</v>
      </c>
      <c r="E69" s="109" t="s">
        <v>230</v>
      </c>
      <c r="F69" s="173">
        <f>SUM(F70:F71)</f>
        <v>-16961366</v>
      </c>
      <c r="G69" s="111" t="s">
        <v>231</v>
      </c>
      <c r="H69" s="109" t="s">
        <v>230</v>
      </c>
      <c r="I69" s="110">
        <f>SUM(I70:I71)</f>
        <v>-8213634</v>
      </c>
      <c r="J69" s="111" t="s">
        <v>231</v>
      </c>
      <c r="K69" s="6"/>
    </row>
    <row r="70" spans="1:11" ht="18" customHeight="1" x14ac:dyDescent="0.15">
      <c r="A70" s="10" t="s">
        <v>48</v>
      </c>
      <c r="B70" s="54"/>
      <c r="C70" s="39">
        <v>-15000000</v>
      </c>
      <c r="D70" s="43"/>
      <c r="E70" s="50"/>
      <c r="F70" s="182">
        <v>-7771366</v>
      </c>
      <c r="G70" s="43"/>
      <c r="H70" s="50"/>
      <c r="I70" s="39">
        <f>C70-F70</f>
        <v>-7228634</v>
      </c>
      <c r="J70" s="43"/>
      <c r="K70" s="6"/>
    </row>
    <row r="71" spans="1:11" ht="18" customHeight="1" x14ac:dyDescent="0.15">
      <c r="A71" s="10" t="s">
        <v>49</v>
      </c>
      <c r="B71" s="54"/>
      <c r="C71" s="39">
        <v>-10175000</v>
      </c>
      <c r="D71" s="43"/>
      <c r="E71" s="50"/>
      <c r="F71" s="216">
        <v>-9190000</v>
      </c>
      <c r="G71" s="214"/>
      <c r="H71" s="215"/>
      <c r="I71" s="199">
        <f>C71-F71</f>
        <v>-985000</v>
      </c>
      <c r="J71" s="43"/>
      <c r="K71" s="6"/>
    </row>
    <row r="72" spans="1:11" ht="18" customHeight="1" x14ac:dyDescent="0.15">
      <c r="A72" s="10"/>
      <c r="B72" s="54"/>
      <c r="C72" s="39"/>
      <c r="D72" s="43"/>
      <c r="E72" s="50"/>
      <c r="F72" s="160"/>
      <c r="G72" s="43"/>
      <c r="H72" s="50"/>
      <c r="I72" s="39"/>
      <c r="J72" s="43"/>
      <c r="K72" s="6"/>
    </row>
    <row r="73" spans="1:11" ht="18" customHeight="1" x14ac:dyDescent="0.15">
      <c r="A73" s="10" t="s">
        <v>50</v>
      </c>
      <c r="B73" s="54"/>
      <c r="C73" s="39">
        <v>282207692</v>
      </c>
      <c r="D73" s="43"/>
      <c r="E73" s="50"/>
      <c r="F73" s="160">
        <v>281007692</v>
      </c>
      <c r="G73" s="43"/>
      <c r="H73" s="50"/>
      <c r="I73" s="59"/>
      <c r="J73" s="43"/>
      <c r="K73" s="6"/>
    </row>
    <row r="74" spans="1:11" ht="18" customHeight="1" x14ac:dyDescent="0.15">
      <c r="A74" s="10"/>
      <c r="B74" s="54"/>
      <c r="C74" s="39"/>
      <c r="D74" s="43"/>
      <c r="E74" s="50"/>
      <c r="F74" s="160"/>
      <c r="G74" s="43"/>
      <c r="H74" s="50"/>
      <c r="I74" s="39"/>
      <c r="J74" s="43"/>
      <c r="K74" s="6"/>
    </row>
    <row r="75" spans="1:11" ht="18" customHeight="1" thickBot="1" x14ac:dyDescent="0.2">
      <c r="A75" s="14" t="s">
        <v>51</v>
      </c>
      <c r="B75" s="115" t="s">
        <v>230</v>
      </c>
      <c r="C75" s="116">
        <f>C8+C19+C24+C27+C36+C42+C47+C52+C58+C62+C69+C73</f>
        <v>849260867</v>
      </c>
      <c r="D75" s="117" t="s">
        <v>231</v>
      </c>
      <c r="E75" s="115" t="s">
        <v>230</v>
      </c>
      <c r="F75" s="217">
        <f>F8+F19+F24+F27+F36+F42+F47+F52+F58+F62+F69+F73</f>
        <v>881086846</v>
      </c>
      <c r="G75" s="218" t="s">
        <v>231</v>
      </c>
      <c r="H75" s="219" t="s">
        <v>230</v>
      </c>
      <c r="I75" s="217">
        <f>C75-F75</f>
        <v>-31825979</v>
      </c>
      <c r="J75" s="117" t="s">
        <v>231</v>
      </c>
      <c r="K75" s="4"/>
    </row>
    <row r="76" spans="1:11" ht="14.25" x14ac:dyDescent="0.15">
      <c r="A76" s="7"/>
      <c r="B76" s="7"/>
      <c r="C76" s="8"/>
      <c r="D76" s="8"/>
      <c r="E76" s="8"/>
      <c r="F76" s="8"/>
      <c r="G76" s="8"/>
      <c r="H76" s="8"/>
      <c r="I76" s="8"/>
      <c r="J76" s="8"/>
      <c r="K76" s="3"/>
    </row>
    <row r="77" spans="1:11" ht="14.25" x14ac:dyDescent="0.15">
      <c r="A77" s="2"/>
      <c r="B77" s="2"/>
      <c r="C77" s="1"/>
      <c r="D77" s="1"/>
      <c r="E77" s="1"/>
      <c r="F77" s="1"/>
      <c r="G77" s="1"/>
      <c r="H77" s="1"/>
      <c r="I77" s="1"/>
      <c r="J77" s="1"/>
    </row>
  </sheetData>
  <mergeCells count="4">
    <mergeCell ref="A2:K2"/>
    <mergeCell ref="A3:K3"/>
    <mergeCell ref="A4:K4"/>
    <mergeCell ref="B7:D7"/>
  </mergeCells>
  <phoneticPr fontId="1"/>
  <pageMargins left="0.43307086614173229" right="0.31496062992125984" top="0.47244094488188981" bottom="0.62992125984251968" header="0.31496062992125984" footer="0.31496062992125984"/>
  <pageSetup paperSize="9" scale="89" fitToHeight="0" orientation="portrait" r:id="rId1"/>
  <headerFooter differentFirst="1">
    <oddFooter>&amp;C2</oddFooter>
    <firstFooter>&amp;C1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19"/>
  <sheetViews>
    <sheetView zoomScale="119" zoomScaleNormal="119" workbookViewId="0">
      <selection activeCell="F86" sqref="F86"/>
    </sheetView>
  </sheetViews>
  <sheetFormatPr defaultRowHeight="13.5" x14ac:dyDescent="0.15"/>
  <cols>
    <col min="1" max="1" width="29.375" customWidth="1"/>
    <col min="2" max="2" width="1.25" customWidth="1"/>
    <col min="3" max="3" width="15.625" customWidth="1"/>
    <col min="4" max="5" width="1.25" customWidth="1"/>
    <col min="6" max="6" width="14.25" customWidth="1"/>
    <col min="7" max="8" width="1.25" customWidth="1"/>
    <col min="9" max="9" width="16.625" customWidth="1"/>
    <col min="10" max="10" width="1.25" customWidth="1"/>
    <col min="11" max="11" width="17.875" customWidth="1"/>
  </cols>
  <sheetData>
    <row r="1" spans="1:11" ht="14.25" thickBot="1" x14ac:dyDescent="0.2">
      <c r="K1" s="18" t="s">
        <v>122</v>
      </c>
    </row>
    <row r="2" spans="1:11" x14ac:dyDescent="0.15">
      <c r="A2" s="16" t="s">
        <v>3</v>
      </c>
      <c r="B2" s="17"/>
      <c r="C2" s="17"/>
      <c r="D2" s="17"/>
      <c r="E2" s="17"/>
      <c r="F2" s="17"/>
      <c r="G2" s="17"/>
      <c r="H2" s="17"/>
      <c r="I2" s="17"/>
      <c r="J2" s="17"/>
      <c r="K2" s="9"/>
    </row>
    <row r="3" spans="1:11" ht="14.25" thickBot="1" x14ac:dyDescent="0.2">
      <c r="A3" s="124" t="s">
        <v>120</v>
      </c>
      <c r="B3" s="64"/>
      <c r="C3" s="125" t="s">
        <v>0</v>
      </c>
      <c r="D3" s="126"/>
      <c r="E3" s="127"/>
      <c r="F3" s="125" t="s">
        <v>1</v>
      </c>
      <c r="G3" s="126"/>
      <c r="H3" s="127"/>
      <c r="I3" s="125" t="s">
        <v>2</v>
      </c>
      <c r="J3" s="126"/>
      <c r="K3" s="128" t="s">
        <v>244</v>
      </c>
    </row>
    <row r="4" spans="1:11" x14ac:dyDescent="0.15">
      <c r="A4" s="122" t="s">
        <v>52</v>
      </c>
      <c r="B4" s="129" t="s">
        <v>237</v>
      </c>
      <c r="C4" s="106">
        <f>SUM(C5:C8)</f>
        <v>345800000</v>
      </c>
      <c r="D4" s="130" t="s">
        <v>236</v>
      </c>
      <c r="E4" s="129" t="s">
        <v>237</v>
      </c>
      <c r="F4" s="172">
        <f>SUM(F5:F8)</f>
        <v>336430090</v>
      </c>
      <c r="G4" s="130" t="s">
        <v>236</v>
      </c>
      <c r="H4" s="129" t="s">
        <v>237</v>
      </c>
      <c r="I4" s="106">
        <f>C4-F4</f>
        <v>9369910</v>
      </c>
      <c r="J4" s="130" t="s">
        <v>236</v>
      </c>
      <c r="K4" s="123"/>
    </row>
    <row r="5" spans="1:11" x14ac:dyDescent="0.15">
      <c r="A5" s="28" t="s">
        <v>53</v>
      </c>
      <c r="B5" s="61"/>
      <c r="C5" s="39">
        <v>292000000</v>
      </c>
      <c r="D5" s="57">
        <v>281299172</v>
      </c>
      <c r="E5" s="61"/>
      <c r="F5" s="160">
        <v>281299172</v>
      </c>
      <c r="G5" s="57"/>
      <c r="H5" s="61"/>
      <c r="I5" s="39">
        <f>C5-F5</f>
        <v>10700828</v>
      </c>
      <c r="J5" s="57"/>
      <c r="K5" s="30"/>
    </row>
    <row r="6" spans="1:11" x14ac:dyDescent="0.15">
      <c r="A6" s="28" t="s">
        <v>54</v>
      </c>
      <c r="B6" s="61"/>
      <c r="C6" s="39">
        <v>49200000</v>
      </c>
      <c r="D6" s="57"/>
      <c r="E6" s="61"/>
      <c r="F6" s="160">
        <v>47605188</v>
      </c>
      <c r="G6" s="57"/>
      <c r="H6" s="61"/>
      <c r="I6" s="39">
        <f>C6-F6</f>
        <v>1594812</v>
      </c>
      <c r="J6" s="57"/>
      <c r="K6" s="30"/>
    </row>
    <row r="7" spans="1:11" x14ac:dyDescent="0.15">
      <c r="A7" s="28" t="s">
        <v>55</v>
      </c>
      <c r="B7" s="61"/>
      <c r="C7" s="39">
        <v>3600000</v>
      </c>
      <c r="D7" s="57"/>
      <c r="E7" s="61"/>
      <c r="F7" s="160">
        <v>3368000</v>
      </c>
      <c r="G7" s="57"/>
      <c r="H7" s="61"/>
      <c r="I7" s="39">
        <f>C7-F7</f>
        <v>232000</v>
      </c>
      <c r="J7" s="57"/>
      <c r="K7" s="30"/>
    </row>
    <row r="8" spans="1:11" x14ac:dyDescent="0.15">
      <c r="A8" s="28" t="s">
        <v>56</v>
      </c>
      <c r="B8" s="61"/>
      <c r="C8" s="39">
        <v>1000000</v>
      </c>
      <c r="D8" s="57"/>
      <c r="E8" s="61"/>
      <c r="F8" s="160">
        <v>4157730</v>
      </c>
      <c r="G8" s="57"/>
      <c r="H8" s="61"/>
      <c r="I8" s="39">
        <f>C8-F8</f>
        <v>-3157730</v>
      </c>
      <c r="J8" s="57"/>
      <c r="K8" s="30"/>
    </row>
    <row r="9" spans="1:11" x14ac:dyDescent="0.15">
      <c r="A9" s="28"/>
      <c r="B9" s="61"/>
      <c r="C9" s="39"/>
      <c r="D9" s="57"/>
      <c r="E9" s="61"/>
      <c r="F9" s="160"/>
      <c r="G9" s="57"/>
      <c r="H9" s="61"/>
      <c r="I9" s="39"/>
      <c r="J9" s="57"/>
      <c r="K9" s="30"/>
    </row>
    <row r="10" spans="1:11" x14ac:dyDescent="0.15">
      <c r="A10" s="29" t="s">
        <v>246</v>
      </c>
      <c r="B10" s="66" t="s">
        <v>237</v>
      </c>
      <c r="C10" s="110">
        <f>SUM(C11:C33)</f>
        <v>116946000</v>
      </c>
      <c r="D10" s="131" t="s">
        <v>236</v>
      </c>
      <c r="E10" s="66" t="s">
        <v>237</v>
      </c>
      <c r="F10" s="173">
        <f>SUM(F11:F33)</f>
        <v>125080211</v>
      </c>
      <c r="G10" s="57" t="s">
        <v>236</v>
      </c>
      <c r="H10" s="66" t="s">
        <v>237</v>
      </c>
      <c r="I10" s="110">
        <f t="shared" ref="I10:I33" si="0">C10-F10</f>
        <v>-8134211</v>
      </c>
      <c r="J10" s="131" t="s">
        <v>236</v>
      </c>
      <c r="K10" s="30"/>
    </row>
    <row r="11" spans="1:11" x14ac:dyDescent="0.15">
      <c r="A11" s="28" t="s">
        <v>57</v>
      </c>
      <c r="B11" s="61"/>
      <c r="C11" s="39">
        <v>5000000</v>
      </c>
      <c r="D11" s="57"/>
      <c r="E11" s="61"/>
      <c r="F11" s="160">
        <v>4617237</v>
      </c>
      <c r="G11" s="57"/>
      <c r="H11" s="61"/>
      <c r="I11" s="39">
        <f t="shared" si="0"/>
        <v>382763</v>
      </c>
      <c r="J11" s="57"/>
      <c r="K11" s="30"/>
    </row>
    <row r="12" spans="1:11" x14ac:dyDescent="0.15">
      <c r="A12" s="28" t="s">
        <v>58</v>
      </c>
      <c r="B12" s="61"/>
      <c r="C12" s="39">
        <v>13780000</v>
      </c>
      <c r="D12" s="57"/>
      <c r="E12" s="61"/>
      <c r="F12" s="160">
        <v>12023290</v>
      </c>
      <c r="G12" s="57"/>
      <c r="H12" s="61"/>
      <c r="I12" s="39">
        <f t="shared" si="0"/>
        <v>1756710</v>
      </c>
      <c r="J12" s="57"/>
      <c r="K12" s="30"/>
    </row>
    <row r="13" spans="1:11" x14ac:dyDescent="0.15">
      <c r="A13" s="28" t="s">
        <v>59</v>
      </c>
      <c r="B13" s="61"/>
      <c r="C13" s="39">
        <v>2000000</v>
      </c>
      <c r="D13" s="57"/>
      <c r="E13" s="61"/>
      <c r="F13" s="160">
        <v>3568293</v>
      </c>
      <c r="G13" s="57"/>
      <c r="H13" s="61"/>
      <c r="I13" s="39">
        <f t="shared" si="0"/>
        <v>-1568293</v>
      </c>
      <c r="J13" s="57"/>
      <c r="K13" s="30"/>
    </row>
    <row r="14" spans="1:11" x14ac:dyDescent="0.15">
      <c r="A14" s="28" t="s">
        <v>60</v>
      </c>
      <c r="B14" s="61"/>
      <c r="C14" s="39">
        <v>38000000</v>
      </c>
      <c r="D14" s="57"/>
      <c r="E14" s="61"/>
      <c r="F14" s="160">
        <v>37155950</v>
      </c>
      <c r="G14" s="57"/>
      <c r="H14" s="61"/>
      <c r="I14" s="39">
        <f t="shared" si="0"/>
        <v>844050</v>
      </c>
      <c r="J14" s="57"/>
      <c r="K14" s="30"/>
    </row>
    <row r="15" spans="1:11" x14ac:dyDescent="0.15">
      <c r="A15" s="28" t="s">
        <v>262</v>
      </c>
      <c r="B15" s="61"/>
      <c r="C15" s="39">
        <v>338000</v>
      </c>
      <c r="D15" s="57"/>
      <c r="E15" s="61"/>
      <c r="F15" s="160">
        <v>248606</v>
      </c>
      <c r="G15" s="57"/>
      <c r="H15" s="61"/>
      <c r="I15" s="39">
        <f t="shared" si="0"/>
        <v>89394</v>
      </c>
      <c r="J15" s="57"/>
      <c r="K15" s="30"/>
    </row>
    <row r="16" spans="1:11" x14ac:dyDescent="0.15">
      <c r="A16" s="28" t="s">
        <v>61</v>
      </c>
      <c r="B16" s="61"/>
      <c r="C16" s="39">
        <v>1200000</v>
      </c>
      <c r="D16" s="57"/>
      <c r="E16" s="61"/>
      <c r="F16" s="160">
        <v>846458</v>
      </c>
      <c r="G16" s="57"/>
      <c r="H16" s="61"/>
      <c r="I16" s="39">
        <f t="shared" si="0"/>
        <v>353542</v>
      </c>
      <c r="J16" s="57"/>
      <c r="K16" s="30"/>
    </row>
    <row r="17" spans="1:13" x14ac:dyDescent="0.15">
      <c r="A17" s="28" t="s">
        <v>62</v>
      </c>
      <c r="B17" s="61"/>
      <c r="C17" s="39">
        <v>2200000</v>
      </c>
      <c r="D17" s="57"/>
      <c r="E17" s="61"/>
      <c r="F17" s="160">
        <v>2889761</v>
      </c>
      <c r="G17" s="57"/>
      <c r="H17" s="61"/>
      <c r="I17" s="39">
        <f t="shared" si="0"/>
        <v>-689761</v>
      </c>
      <c r="J17" s="57"/>
      <c r="K17" s="30"/>
    </row>
    <row r="18" spans="1:13" x14ac:dyDescent="0.15">
      <c r="A18" s="28" t="s">
        <v>309</v>
      </c>
      <c r="B18" s="61"/>
      <c r="C18" s="39">
        <v>11328000</v>
      </c>
      <c r="D18" s="57"/>
      <c r="E18" s="61"/>
      <c r="F18" s="160">
        <v>12195136</v>
      </c>
      <c r="G18" s="57"/>
      <c r="H18" s="61"/>
      <c r="I18" s="39">
        <f t="shared" si="0"/>
        <v>-867136</v>
      </c>
      <c r="J18" s="57"/>
      <c r="K18" s="30"/>
    </row>
    <row r="19" spans="1:13" x14ac:dyDescent="0.15">
      <c r="A19" s="28" t="s">
        <v>63</v>
      </c>
      <c r="B19" s="61"/>
      <c r="C19" s="39">
        <v>800000</v>
      </c>
      <c r="D19" s="57"/>
      <c r="E19" s="61"/>
      <c r="F19" s="160">
        <v>996720</v>
      </c>
      <c r="G19" s="57"/>
      <c r="H19" s="61"/>
      <c r="I19" s="39">
        <f t="shared" si="0"/>
        <v>-196720</v>
      </c>
      <c r="J19" s="57"/>
      <c r="K19" s="30"/>
    </row>
    <row r="20" spans="1:13" x14ac:dyDescent="0.15">
      <c r="A20" s="28" t="s">
        <v>64</v>
      </c>
      <c r="B20" s="61"/>
      <c r="C20" s="39">
        <v>6720000</v>
      </c>
      <c r="D20" s="57"/>
      <c r="E20" s="61"/>
      <c r="F20" s="160">
        <v>7289946</v>
      </c>
      <c r="G20" s="57"/>
      <c r="H20" s="61"/>
      <c r="I20" s="39">
        <f>C20-F20</f>
        <v>-569946</v>
      </c>
      <c r="J20" s="57"/>
      <c r="K20" s="30"/>
    </row>
    <row r="21" spans="1:13" x14ac:dyDescent="0.15">
      <c r="A21" s="28" t="s">
        <v>65</v>
      </c>
      <c r="B21" s="61"/>
      <c r="C21" s="39">
        <v>1120000</v>
      </c>
      <c r="D21" s="57"/>
      <c r="E21" s="61"/>
      <c r="F21" s="160">
        <v>892361</v>
      </c>
      <c r="G21" s="57"/>
      <c r="H21" s="61"/>
      <c r="I21" s="39">
        <f t="shared" si="0"/>
        <v>227639</v>
      </c>
      <c r="J21" s="57"/>
      <c r="K21" s="30"/>
    </row>
    <row r="22" spans="1:13" x14ac:dyDescent="0.15">
      <c r="A22" s="28" t="s">
        <v>66</v>
      </c>
      <c r="B22" s="61"/>
      <c r="C22" s="39">
        <v>900000</v>
      </c>
      <c r="D22" s="57"/>
      <c r="E22" s="61"/>
      <c r="F22" s="160">
        <v>1325390</v>
      </c>
      <c r="G22" s="57"/>
      <c r="H22" s="61"/>
      <c r="I22" s="39">
        <f t="shared" si="0"/>
        <v>-425390</v>
      </c>
      <c r="J22" s="57"/>
      <c r="K22" s="194"/>
    </row>
    <row r="23" spans="1:13" x14ac:dyDescent="0.15">
      <c r="A23" s="28" t="s">
        <v>278</v>
      </c>
      <c r="B23" s="61"/>
      <c r="C23" s="39">
        <v>400000</v>
      </c>
      <c r="D23" s="57"/>
      <c r="E23" s="61"/>
      <c r="F23" s="160">
        <v>411362</v>
      </c>
      <c r="G23" s="57"/>
      <c r="H23" s="61"/>
      <c r="I23" s="39">
        <f t="shared" si="0"/>
        <v>-11362</v>
      </c>
      <c r="J23" s="57"/>
      <c r="K23" s="30"/>
    </row>
    <row r="24" spans="1:13" x14ac:dyDescent="0.15">
      <c r="A24" s="28" t="s">
        <v>67</v>
      </c>
      <c r="B24" s="61"/>
      <c r="C24" s="39">
        <v>960000</v>
      </c>
      <c r="D24" s="57"/>
      <c r="E24" s="61"/>
      <c r="F24" s="160">
        <v>614216</v>
      </c>
      <c r="G24" s="57"/>
      <c r="H24" s="61"/>
      <c r="I24" s="39">
        <f t="shared" si="0"/>
        <v>345784</v>
      </c>
      <c r="J24" s="57"/>
      <c r="K24" s="30"/>
      <c r="M24" t="s">
        <v>243</v>
      </c>
    </row>
    <row r="25" spans="1:13" x14ac:dyDescent="0.15">
      <c r="A25" s="153" t="s">
        <v>281</v>
      </c>
      <c r="B25" s="61"/>
      <c r="C25" s="39">
        <v>10000</v>
      </c>
      <c r="D25" s="57"/>
      <c r="E25" s="61"/>
      <c r="F25" s="160">
        <v>800</v>
      </c>
      <c r="G25" s="57"/>
      <c r="H25" s="61"/>
      <c r="I25" s="39">
        <f t="shared" si="0"/>
        <v>9200</v>
      </c>
      <c r="J25" s="57"/>
      <c r="K25" s="30"/>
    </row>
    <row r="26" spans="1:13" x14ac:dyDescent="0.15">
      <c r="A26" s="28" t="s">
        <v>68</v>
      </c>
      <c r="B26" s="61"/>
      <c r="C26" s="39">
        <v>650000</v>
      </c>
      <c r="D26" s="57"/>
      <c r="E26" s="61"/>
      <c r="F26" s="160">
        <v>548843</v>
      </c>
      <c r="G26" s="57"/>
      <c r="H26" s="61"/>
      <c r="I26" s="39">
        <f t="shared" si="0"/>
        <v>101157</v>
      </c>
      <c r="J26" s="57"/>
      <c r="K26" s="30"/>
    </row>
    <row r="27" spans="1:13" x14ac:dyDescent="0.15">
      <c r="A27" s="28" t="s">
        <v>69</v>
      </c>
      <c r="B27" s="61"/>
      <c r="C27" s="39">
        <v>680000</v>
      </c>
      <c r="D27" s="57"/>
      <c r="E27" s="61"/>
      <c r="F27" s="160">
        <v>687685</v>
      </c>
      <c r="G27" s="57"/>
      <c r="H27" s="61"/>
      <c r="I27" s="39">
        <f t="shared" si="0"/>
        <v>-7685</v>
      </c>
      <c r="J27" s="57"/>
      <c r="K27" s="30"/>
    </row>
    <row r="28" spans="1:13" x14ac:dyDescent="0.15">
      <c r="A28" s="28" t="s">
        <v>70</v>
      </c>
      <c r="B28" s="61"/>
      <c r="C28" s="39">
        <v>160000</v>
      </c>
      <c r="D28" s="57"/>
      <c r="E28" s="61"/>
      <c r="F28" s="160">
        <v>92584</v>
      </c>
      <c r="G28" s="57"/>
      <c r="H28" s="61"/>
      <c r="I28" s="39">
        <f t="shared" si="0"/>
        <v>67416</v>
      </c>
      <c r="J28" s="57"/>
      <c r="K28" s="30"/>
    </row>
    <row r="29" spans="1:13" x14ac:dyDescent="0.15">
      <c r="A29" s="28" t="s">
        <v>73</v>
      </c>
      <c r="B29" s="61"/>
      <c r="C29" s="39">
        <v>600000</v>
      </c>
      <c r="D29" s="57"/>
      <c r="E29" s="61"/>
      <c r="F29" s="160">
        <v>664382</v>
      </c>
      <c r="G29" s="57"/>
      <c r="H29" s="61"/>
      <c r="I29" s="39">
        <f t="shared" si="0"/>
        <v>-64382</v>
      </c>
      <c r="J29" s="57"/>
      <c r="K29" s="30"/>
    </row>
    <row r="30" spans="1:13" x14ac:dyDescent="0.15">
      <c r="A30" s="28" t="s">
        <v>71</v>
      </c>
      <c r="B30" s="61"/>
      <c r="C30" s="39">
        <v>5000000</v>
      </c>
      <c r="D30" s="57"/>
      <c r="E30" s="61"/>
      <c r="F30" s="160">
        <v>5725802</v>
      </c>
      <c r="G30" s="57"/>
      <c r="H30" s="61"/>
      <c r="I30" s="39">
        <f t="shared" si="0"/>
        <v>-725802</v>
      </c>
      <c r="J30" s="57"/>
      <c r="K30" s="30"/>
    </row>
    <row r="31" spans="1:13" x14ac:dyDescent="0.15">
      <c r="A31" s="28" t="s">
        <v>72</v>
      </c>
      <c r="B31" s="61"/>
      <c r="C31" s="39">
        <v>2000000</v>
      </c>
      <c r="D31" s="57"/>
      <c r="E31" s="61"/>
      <c r="F31" s="160">
        <v>1894864</v>
      </c>
      <c r="G31" s="57"/>
      <c r="H31" s="61"/>
      <c r="I31" s="39">
        <f t="shared" si="0"/>
        <v>105136</v>
      </c>
      <c r="J31" s="57"/>
      <c r="K31" s="30"/>
    </row>
    <row r="32" spans="1:13" x14ac:dyDescent="0.15">
      <c r="A32" s="28" t="s">
        <v>74</v>
      </c>
      <c r="B32" s="61"/>
      <c r="C32" s="39">
        <v>23000000</v>
      </c>
      <c r="D32" s="57"/>
      <c r="E32" s="61"/>
      <c r="F32" s="160">
        <v>30244695</v>
      </c>
      <c r="G32" s="57"/>
      <c r="H32" s="61"/>
      <c r="I32" s="39">
        <f t="shared" si="0"/>
        <v>-7244695</v>
      </c>
      <c r="J32" s="57"/>
      <c r="K32" s="30"/>
    </row>
    <row r="33" spans="1:11" x14ac:dyDescent="0.15">
      <c r="A33" s="28" t="s">
        <v>75</v>
      </c>
      <c r="B33" s="61"/>
      <c r="C33" s="39">
        <v>100000</v>
      </c>
      <c r="D33" s="57"/>
      <c r="E33" s="61"/>
      <c r="F33" s="160">
        <v>145830</v>
      </c>
      <c r="G33" s="57"/>
      <c r="H33" s="61"/>
      <c r="I33" s="39">
        <f t="shared" si="0"/>
        <v>-45830</v>
      </c>
      <c r="J33" s="57"/>
      <c r="K33" s="30"/>
    </row>
    <row r="34" spans="1:11" x14ac:dyDescent="0.15">
      <c r="A34" s="28"/>
      <c r="B34" s="61"/>
      <c r="C34" s="39"/>
      <c r="D34" s="57"/>
      <c r="E34" s="61"/>
      <c r="F34" s="160"/>
      <c r="G34" s="57"/>
      <c r="H34" s="61"/>
      <c r="I34" s="39"/>
      <c r="J34" s="57"/>
      <c r="K34" s="30"/>
    </row>
    <row r="35" spans="1:11" x14ac:dyDescent="0.15">
      <c r="A35" s="29" t="s">
        <v>76</v>
      </c>
      <c r="B35" s="66" t="s">
        <v>237</v>
      </c>
      <c r="C35" s="110">
        <f>SUM(C36:C55)</f>
        <v>24850000</v>
      </c>
      <c r="D35" s="131" t="s">
        <v>236</v>
      </c>
      <c r="E35" s="66" t="s">
        <v>237</v>
      </c>
      <c r="F35" s="173">
        <f>SUM(F36:F55)</f>
        <v>28256114</v>
      </c>
      <c r="G35" s="131" t="s">
        <v>236</v>
      </c>
      <c r="H35" s="66" t="s">
        <v>237</v>
      </c>
      <c r="I35" s="110">
        <f>C35-F35</f>
        <v>-3406114</v>
      </c>
      <c r="J35" s="131" t="s">
        <v>236</v>
      </c>
      <c r="K35" s="30"/>
    </row>
    <row r="36" spans="1:11" x14ac:dyDescent="0.15">
      <c r="A36" s="28" t="s">
        <v>77</v>
      </c>
      <c r="B36" s="61"/>
      <c r="C36" s="39">
        <v>1300000</v>
      </c>
      <c r="D36" s="57"/>
      <c r="E36" s="61"/>
      <c r="F36" s="160">
        <v>1371456</v>
      </c>
      <c r="G36" s="57"/>
      <c r="H36" s="61"/>
      <c r="I36" s="39">
        <f t="shared" ref="I36:I45" si="1">C36-F36</f>
        <v>-71456</v>
      </c>
      <c r="J36" s="57"/>
      <c r="K36" s="30"/>
    </row>
    <row r="37" spans="1:11" x14ac:dyDescent="0.15">
      <c r="A37" s="28" t="s">
        <v>78</v>
      </c>
      <c r="B37" s="61"/>
      <c r="C37" s="39">
        <v>1500000</v>
      </c>
      <c r="D37" s="57"/>
      <c r="E37" s="61"/>
      <c r="F37" s="160">
        <v>2085582</v>
      </c>
      <c r="G37" s="57"/>
      <c r="H37" s="61"/>
      <c r="I37" s="39">
        <f t="shared" si="1"/>
        <v>-585582</v>
      </c>
      <c r="J37" s="57"/>
      <c r="K37" s="30"/>
    </row>
    <row r="38" spans="1:11" x14ac:dyDescent="0.15">
      <c r="A38" s="28" t="s">
        <v>79</v>
      </c>
      <c r="B38" s="61"/>
      <c r="C38" s="39">
        <v>60000</v>
      </c>
      <c r="D38" s="57"/>
      <c r="E38" s="61"/>
      <c r="F38" s="160">
        <v>35160</v>
      </c>
      <c r="G38" s="57"/>
      <c r="H38" s="61"/>
      <c r="I38" s="39">
        <f t="shared" si="1"/>
        <v>24840</v>
      </c>
      <c r="J38" s="57"/>
      <c r="K38" s="30"/>
    </row>
    <row r="39" spans="1:11" x14ac:dyDescent="0.15">
      <c r="A39" s="28" t="s">
        <v>80</v>
      </c>
      <c r="B39" s="61"/>
      <c r="C39" s="39">
        <v>150000</v>
      </c>
      <c r="D39" s="57"/>
      <c r="E39" s="61"/>
      <c r="F39" s="160">
        <v>143616</v>
      </c>
      <c r="G39" s="57"/>
      <c r="H39" s="61"/>
      <c r="I39" s="39">
        <f t="shared" si="1"/>
        <v>6384</v>
      </c>
      <c r="J39" s="57"/>
      <c r="K39" s="30"/>
    </row>
    <row r="40" spans="1:11" x14ac:dyDescent="0.15">
      <c r="A40" s="28" t="s">
        <v>81</v>
      </c>
      <c r="B40" s="61"/>
      <c r="C40" s="39">
        <v>600000</v>
      </c>
      <c r="D40" s="57"/>
      <c r="E40" s="61"/>
      <c r="F40" s="160">
        <v>497010</v>
      </c>
      <c r="G40" s="57"/>
      <c r="H40" s="61"/>
      <c r="I40" s="39">
        <f t="shared" si="1"/>
        <v>102990</v>
      </c>
      <c r="J40" s="57"/>
      <c r="K40" s="30"/>
    </row>
    <row r="41" spans="1:11" x14ac:dyDescent="0.15">
      <c r="A41" s="28" t="s">
        <v>82</v>
      </c>
      <c r="B41" s="61"/>
      <c r="C41" s="39">
        <v>500000</v>
      </c>
      <c r="D41" s="57"/>
      <c r="E41" s="61"/>
      <c r="F41" s="160">
        <v>528691</v>
      </c>
      <c r="G41" s="57"/>
      <c r="H41" s="61"/>
      <c r="I41" s="39">
        <f t="shared" si="1"/>
        <v>-28691</v>
      </c>
      <c r="J41" s="57"/>
      <c r="K41" s="30"/>
    </row>
    <row r="42" spans="1:11" x14ac:dyDescent="0.15">
      <c r="A42" s="28" t="s">
        <v>83</v>
      </c>
      <c r="B42" s="61"/>
      <c r="C42" s="39">
        <v>500000</v>
      </c>
      <c r="D42" s="57"/>
      <c r="E42" s="61"/>
      <c r="F42" s="160">
        <v>412214</v>
      </c>
      <c r="G42" s="57"/>
      <c r="H42" s="61"/>
      <c r="I42" s="39">
        <f t="shared" si="1"/>
        <v>87786</v>
      </c>
      <c r="J42" s="57"/>
      <c r="K42" s="30"/>
    </row>
    <row r="43" spans="1:11" x14ac:dyDescent="0.15">
      <c r="A43" s="28" t="s">
        <v>84</v>
      </c>
      <c r="B43" s="61"/>
      <c r="C43" s="39">
        <v>120000</v>
      </c>
      <c r="D43" s="57"/>
      <c r="E43" s="61"/>
      <c r="F43" s="160">
        <v>82500</v>
      </c>
      <c r="G43" s="57"/>
      <c r="H43" s="61"/>
      <c r="I43" s="39">
        <f t="shared" si="1"/>
        <v>37500</v>
      </c>
      <c r="J43" s="57"/>
      <c r="K43" s="30"/>
    </row>
    <row r="44" spans="1:11" x14ac:dyDescent="0.15">
      <c r="A44" s="28" t="s">
        <v>85</v>
      </c>
      <c r="B44" s="61"/>
      <c r="C44" s="39">
        <v>4000000</v>
      </c>
      <c r="D44" s="57"/>
      <c r="E44" s="61"/>
      <c r="F44" s="160">
        <v>7222235</v>
      </c>
      <c r="G44" s="57"/>
      <c r="H44" s="61"/>
      <c r="I44" s="39">
        <f t="shared" si="1"/>
        <v>-3222235</v>
      </c>
      <c r="J44" s="57"/>
      <c r="K44" s="194"/>
    </row>
    <row r="45" spans="1:11" x14ac:dyDescent="0.15">
      <c r="A45" s="28" t="s">
        <v>86</v>
      </c>
      <c r="B45" s="61"/>
      <c r="C45" s="39">
        <v>2250000</v>
      </c>
      <c r="D45" s="57"/>
      <c r="E45" s="61"/>
      <c r="F45" s="160">
        <v>2300570</v>
      </c>
      <c r="G45" s="57"/>
      <c r="H45" s="61"/>
      <c r="I45" s="39">
        <f t="shared" si="1"/>
        <v>-50570</v>
      </c>
      <c r="J45" s="57"/>
      <c r="K45" s="30"/>
    </row>
    <row r="46" spans="1:11" x14ac:dyDescent="0.15">
      <c r="A46" s="28" t="s">
        <v>87</v>
      </c>
      <c r="B46" s="61"/>
      <c r="C46" s="39">
        <v>1000000</v>
      </c>
      <c r="D46" s="57"/>
      <c r="E46" s="61"/>
      <c r="F46" s="160">
        <v>1270633</v>
      </c>
      <c r="G46" s="57"/>
      <c r="H46" s="61"/>
      <c r="I46" s="39">
        <f t="shared" ref="I46:I57" si="2">C46-F46</f>
        <v>-270633</v>
      </c>
      <c r="J46" s="57"/>
      <c r="K46" s="30"/>
    </row>
    <row r="47" spans="1:11" x14ac:dyDescent="0.15">
      <c r="A47" s="28" t="s">
        <v>88</v>
      </c>
      <c r="B47" s="61"/>
      <c r="C47" s="39">
        <v>150000</v>
      </c>
      <c r="D47" s="57"/>
      <c r="E47" s="61"/>
      <c r="F47" s="160">
        <v>136400</v>
      </c>
      <c r="G47" s="57"/>
      <c r="H47" s="61"/>
      <c r="I47" s="39">
        <f t="shared" si="2"/>
        <v>13600</v>
      </c>
      <c r="J47" s="57"/>
      <c r="K47" s="30"/>
    </row>
    <row r="48" spans="1:11" x14ac:dyDescent="0.15">
      <c r="A48" s="28" t="s">
        <v>89</v>
      </c>
      <c r="B48" s="61"/>
      <c r="C48" s="39">
        <v>120000</v>
      </c>
      <c r="D48" s="57"/>
      <c r="E48" s="61"/>
      <c r="F48" s="160">
        <v>134400</v>
      </c>
      <c r="G48" s="57"/>
      <c r="H48" s="61"/>
      <c r="I48" s="39">
        <f t="shared" si="2"/>
        <v>-14400</v>
      </c>
      <c r="J48" s="57"/>
      <c r="K48" s="30"/>
    </row>
    <row r="49" spans="1:11" x14ac:dyDescent="0.15">
      <c r="A49" s="28" t="s">
        <v>90</v>
      </c>
      <c r="B49" s="61"/>
      <c r="C49" s="39">
        <v>1200000</v>
      </c>
      <c r="D49" s="57"/>
      <c r="E49" s="61"/>
      <c r="F49" s="160">
        <v>1050580</v>
      </c>
      <c r="G49" s="57"/>
      <c r="H49" s="61"/>
      <c r="I49" s="39">
        <f t="shared" si="2"/>
        <v>149420</v>
      </c>
      <c r="J49" s="57"/>
      <c r="K49" s="30"/>
    </row>
    <row r="50" spans="1:11" x14ac:dyDescent="0.15">
      <c r="A50" s="28" t="s">
        <v>282</v>
      </c>
      <c r="B50" s="61"/>
      <c r="C50" s="39">
        <v>10000</v>
      </c>
      <c r="D50" s="57"/>
      <c r="E50" s="61"/>
      <c r="F50" s="160">
        <v>0</v>
      </c>
      <c r="G50" s="57"/>
      <c r="H50" s="61"/>
      <c r="I50" s="39">
        <f t="shared" si="2"/>
        <v>10000</v>
      </c>
      <c r="J50" s="57"/>
      <c r="K50" s="30"/>
    </row>
    <row r="51" spans="1:11" x14ac:dyDescent="0.15">
      <c r="A51" s="28" t="s">
        <v>91</v>
      </c>
      <c r="B51" s="61"/>
      <c r="C51" s="39">
        <v>400000</v>
      </c>
      <c r="D51" s="57"/>
      <c r="E51" s="61"/>
      <c r="F51" s="160">
        <v>247693</v>
      </c>
      <c r="G51" s="57"/>
      <c r="H51" s="61"/>
      <c r="I51" s="39">
        <f t="shared" si="2"/>
        <v>152307</v>
      </c>
      <c r="J51" s="57"/>
      <c r="K51" s="30"/>
    </row>
    <row r="52" spans="1:11" x14ac:dyDescent="0.15">
      <c r="A52" s="28" t="s">
        <v>92</v>
      </c>
      <c r="B52" s="61"/>
      <c r="C52" s="39">
        <v>8500000</v>
      </c>
      <c r="D52" s="57"/>
      <c r="E52" s="61"/>
      <c r="F52" s="160">
        <v>8190692</v>
      </c>
      <c r="G52" s="57"/>
      <c r="H52" s="61"/>
      <c r="I52" s="39">
        <f t="shared" si="2"/>
        <v>309308</v>
      </c>
      <c r="J52" s="57"/>
      <c r="K52" s="30"/>
    </row>
    <row r="53" spans="1:11" x14ac:dyDescent="0.15">
      <c r="A53" s="28" t="s">
        <v>93</v>
      </c>
      <c r="B53" s="61"/>
      <c r="C53" s="39">
        <v>2100000</v>
      </c>
      <c r="D53" s="57"/>
      <c r="E53" s="61"/>
      <c r="F53" s="160">
        <v>2027490</v>
      </c>
      <c r="G53" s="57"/>
      <c r="H53" s="61"/>
      <c r="I53" s="39">
        <f t="shared" si="2"/>
        <v>72510</v>
      </c>
      <c r="J53" s="57"/>
      <c r="K53" s="30"/>
    </row>
    <row r="54" spans="1:11" x14ac:dyDescent="0.15">
      <c r="A54" s="28" t="s">
        <v>94</v>
      </c>
      <c r="B54" s="61"/>
      <c r="C54" s="39">
        <v>340000</v>
      </c>
      <c r="D54" s="57"/>
      <c r="E54" s="61"/>
      <c r="F54" s="160">
        <v>503694</v>
      </c>
      <c r="G54" s="57"/>
      <c r="H54" s="61"/>
      <c r="I54" s="39">
        <f t="shared" si="2"/>
        <v>-163694</v>
      </c>
      <c r="J54" s="57"/>
      <c r="K54" s="30"/>
    </row>
    <row r="55" spans="1:11" x14ac:dyDescent="0.15">
      <c r="A55" s="28" t="s">
        <v>95</v>
      </c>
      <c r="B55" s="61"/>
      <c r="C55" s="39">
        <v>50000</v>
      </c>
      <c r="D55" s="57"/>
      <c r="E55" s="61"/>
      <c r="F55" s="160">
        <v>15498</v>
      </c>
      <c r="G55" s="57"/>
      <c r="H55" s="61"/>
      <c r="I55" s="39">
        <f t="shared" si="2"/>
        <v>34502</v>
      </c>
      <c r="J55" s="57"/>
      <c r="K55" s="30"/>
    </row>
    <row r="56" spans="1:11" x14ac:dyDescent="0.15">
      <c r="A56" s="29" t="s">
        <v>96</v>
      </c>
      <c r="B56" s="66" t="s">
        <v>237</v>
      </c>
      <c r="C56" s="110">
        <f>C57:C57</f>
        <v>464319</v>
      </c>
      <c r="D56" s="131" t="s">
        <v>236</v>
      </c>
      <c r="E56" s="66" t="s">
        <v>237</v>
      </c>
      <c r="F56" s="173">
        <f>SUM(F57)</f>
        <v>464319</v>
      </c>
      <c r="G56" s="131" t="s">
        <v>236</v>
      </c>
      <c r="H56" s="66" t="s">
        <v>237</v>
      </c>
      <c r="I56" s="110">
        <f t="shared" si="2"/>
        <v>0</v>
      </c>
      <c r="J56" s="131" t="s">
        <v>236</v>
      </c>
      <c r="K56" s="30"/>
    </row>
    <row r="57" spans="1:11" x14ac:dyDescent="0.15">
      <c r="A57" s="28" t="s">
        <v>97</v>
      </c>
      <c r="B57" s="61"/>
      <c r="C57" s="39">
        <v>464319</v>
      </c>
      <c r="D57" s="57"/>
      <c r="E57" s="61"/>
      <c r="F57" s="160">
        <v>464319</v>
      </c>
      <c r="G57" s="57"/>
      <c r="H57" s="61"/>
      <c r="I57" s="39">
        <f t="shared" si="2"/>
        <v>0</v>
      </c>
      <c r="J57" s="57"/>
      <c r="K57" s="30"/>
    </row>
    <row r="58" spans="1:11" x14ac:dyDescent="0.15">
      <c r="A58" s="29"/>
      <c r="B58" s="66"/>
      <c r="C58" s="39"/>
      <c r="D58" s="57"/>
      <c r="E58" s="61"/>
      <c r="F58" s="160"/>
      <c r="G58" s="57"/>
      <c r="H58" s="61"/>
      <c r="I58" s="39"/>
      <c r="J58" s="57"/>
      <c r="K58" s="30"/>
    </row>
    <row r="59" spans="1:11" x14ac:dyDescent="0.15">
      <c r="A59" s="29" t="s">
        <v>98</v>
      </c>
      <c r="B59" s="66" t="s">
        <v>237</v>
      </c>
      <c r="C59" s="110">
        <f>SUM(C60)</f>
        <v>13880000</v>
      </c>
      <c r="D59" s="131" t="s">
        <v>236</v>
      </c>
      <c r="E59" s="66" t="s">
        <v>237</v>
      </c>
      <c r="F59" s="173">
        <f>SUM(F60)</f>
        <v>13880000</v>
      </c>
      <c r="G59" s="131" t="s">
        <v>236</v>
      </c>
      <c r="H59" s="66" t="s">
        <v>237</v>
      </c>
      <c r="I59" s="110">
        <f>C59-F59</f>
        <v>0</v>
      </c>
      <c r="J59" s="131" t="s">
        <v>236</v>
      </c>
      <c r="K59" s="30"/>
    </row>
    <row r="60" spans="1:11" x14ac:dyDescent="0.15">
      <c r="A60" s="28" t="s">
        <v>99</v>
      </c>
      <c r="B60" s="61"/>
      <c r="C60" s="39">
        <v>13880000</v>
      </c>
      <c r="D60" s="57"/>
      <c r="E60" s="61"/>
      <c r="F60" s="160">
        <v>13880000</v>
      </c>
      <c r="G60" s="57"/>
      <c r="H60" s="61"/>
      <c r="I60" s="39">
        <f>C60-F60</f>
        <v>0</v>
      </c>
      <c r="J60" s="57"/>
      <c r="K60" s="30"/>
    </row>
    <row r="61" spans="1:11" x14ac:dyDescent="0.15">
      <c r="A61" s="28"/>
      <c r="B61" s="61"/>
      <c r="C61" s="39"/>
      <c r="D61" s="57"/>
      <c r="E61" s="61"/>
      <c r="F61" s="160"/>
      <c r="G61" s="57"/>
      <c r="H61" s="61"/>
      <c r="I61" s="39"/>
      <c r="J61" s="57"/>
      <c r="K61" s="30"/>
    </row>
    <row r="62" spans="1:11" x14ac:dyDescent="0.15">
      <c r="A62" s="29" t="s">
        <v>100</v>
      </c>
      <c r="B62" s="66" t="s">
        <v>237</v>
      </c>
      <c r="C62" s="110">
        <f>C63+C64+C65</f>
        <v>42000000</v>
      </c>
      <c r="D62" s="131" t="s">
        <v>236</v>
      </c>
      <c r="E62" s="66" t="s">
        <v>237</v>
      </c>
      <c r="F62" s="173">
        <f>SUM(F63:F65)</f>
        <v>41832659</v>
      </c>
      <c r="G62" s="131" t="s">
        <v>236</v>
      </c>
      <c r="H62" s="66" t="s">
        <v>237</v>
      </c>
      <c r="I62" s="110">
        <f>SUM(I63:I65)</f>
        <v>167341</v>
      </c>
      <c r="J62" s="131" t="s">
        <v>236</v>
      </c>
      <c r="K62" s="30"/>
    </row>
    <row r="63" spans="1:11" x14ac:dyDescent="0.15">
      <c r="A63" s="28" t="s">
        <v>101</v>
      </c>
      <c r="B63" s="61"/>
      <c r="C63" s="39">
        <v>41500000</v>
      </c>
      <c r="D63" s="57"/>
      <c r="E63" s="61"/>
      <c r="F63" s="160">
        <v>41832659</v>
      </c>
      <c r="G63" s="57"/>
      <c r="H63" s="61"/>
      <c r="I63" s="39">
        <f>SUM(C63-F63)</f>
        <v>-332659</v>
      </c>
      <c r="J63" s="57"/>
      <c r="K63" s="30"/>
    </row>
    <row r="64" spans="1:11" x14ac:dyDescent="0.15">
      <c r="A64" s="28" t="s">
        <v>102</v>
      </c>
      <c r="B64" s="61"/>
      <c r="C64" s="39">
        <v>500000</v>
      </c>
      <c r="D64" s="57"/>
      <c r="E64" s="61"/>
      <c r="F64" s="160">
        <v>0</v>
      </c>
      <c r="G64" s="57"/>
      <c r="H64" s="61"/>
      <c r="I64" s="39">
        <f>SUM(C64-F64)</f>
        <v>500000</v>
      </c>
      <c r="J64" s="57"/>
      <c r="K64" s="30"/>
    </row>
    <row r="65" spans="1:11" x14ac:dyDescent="0.15">
      <c r="A65" s="28"/>
      <c r="B65" s="61"/>
      <c r="C65" s="39"/>
      <c r="D65" s="57"/>
      <c r="E65" s="61"/>
      <c r="F65" s="160"/>
      <c r="G65" s="57"/>
      <c r="H65" s="61"/>
      <c r="I65" s="39"/>
      <c r="J65" s="57"/>
      <c r="K65" s="30"/>
    </row>
    <row r="66" spans="1:11" x14ac:dyDescent="0.15">
      <c r="A66" s="29" t="s">
        <v>103</v>
      </c>
      <c r="B66" s="66" t="s">
        <v>237</v>
      </c>
      <c r="C66" s="110">
        <f>SUM(C67:C69)</f>
        <v>3600000</v>
      </c>
      <c r="D66" s="131" t="s">
        <v>236</v>
      </c>
      <c r="E66" s="66" t="s">
        <v>237</v>
      </c>
      <c r="F66" s="173">
        <f>SUM(F67:F69)</f>
        <v>3657721</v>
      </c>
      <c r="G66" s="189" t="s">
        <v>236</v>
      </c>
      <c r="H66" s="66" t="s">
        <v>237</v>
      </c>
      <c r="I66" s="110">
        <f t="shared" ref="I66:I68" si="3">C66-F66</f>
        <v>-57721</v>
      </c>
      <c r="J66" s="131" t="s">
        <v>236</v>
      </c>
      <c r="K66" s="30"/>
    </row>
    <row r="67" spans="1:11" x14ac:dyDescent="0.15">
      <c r="A67" s="28" t="s">
        <v>104</v>
      </c>
      <c r="B67" s="61"/>
      <c r="C67" s="39">
        <v>3000000</v>
      </c>
      <c r="D67" s="57"/>
      <c r="E67" s="61"/>
      <c r="F67" s="160">
        <v>3383050</v>
      </c>
      <c r="G67" s="190"/>
      <c r="H67" s="61"/>
      <c r="I67" s="39">
        <f t="shared" si="3"/>
        <v>-383050</v>
      </c>
      <c r="J67" s="57"/>
      <c r="K67" s="30"/>
    </row>
    <row r="68" spans="1:11" x14ac:dyDescent="0.15">
      <c r="A68" s="28" t="s">
        <v>105</v>
      </c>
      <c r="B68" s="61"/>
      <c r="C68" s="39">
        <v>600000</v>
      </c>
      <c r="D68" s="57"/>
      <c r="E68" s="61"/>
      <c r="F68" s="160">
        <v>274671</v>
      </c>
      <c r="G68" s="190"/>
      <c r="H68" s="61"/>
      <c r="I68" s="39">
        <f t="shared" si="3"/>
        <v>325329</v>
      </c>
      <c r="J68" s="57"/>
      <c r="K68" s="30"/>
    </row>
    <row r="69" spans="1:11" x14ac:dyDescent="0.15">
      <c r="A69" s="28"/>
      <c r="B69" s="61"/>
      <c r="C69" s="39"/>
      <c r="D69" s="57"/>
      <c r="E69" s="61"/>
      <c r="F69" s="160"/>
      <c r="G69" s="190"/>
      <c r="H69" s="61"/>
      <c r="I69" s="39"/>
      <c r="J69" s="57"/>
      <c r="K69" s="30"/>
    </row>
    <row r="70" spans="1:11" x14ac:dyDescent="0.15">
      <c r="A70" s="29" t="s">
        <v>106</v>
      </c>
      <c r="B70" s="66" t="s">
        <v>237</v>
      </c>
      <c r="C70" s="110">
        <f>SUM(C71:C74)</f>
        <v>14500000</v>
      </c>
      <c r="D70" s="131" t="s">
        <v>236</v>
      </c>
      <c r="E70" s="66" t="s">
        <v>237</v>
      </c>
      <c r="F70" s="173">
        <f>SUM(F71:F74)</f>
        <v>17952050</v>
      </c>
      <c r="G70" s="189" t="s">
        <v>236</v>
      </c>
      <c r="H70" s="66" t="s">
        <v>237</v>
      </c>
      <c r="I70" s="110">
        <f>SUM(H71:I74)</f>
        <v>-3452050</v>
      </c>
      <c r="J70" s="131" t="s">
        <v>236</v>
      </c>
      <c r="K70" s="30"/>
    </row>
    <row r="71" spans="1:11" x14ac:dyDescent="0.15">
      <c r="A71" s="31" t="s">
        <v>283</v>
      </c>
      <c r="B71" s="67"/>
      <c r="C71" s="39">
        <v>12000000</v>
      </c>
      <c r="D71" s="57"/>
      <c r="E71" s="61"/>
      <c r="F71" s="160">
        <v>12000961</v>
      </c>
      <c r="G71" s="190"/>
      <c r="H71" s="196"/>
      <c r="I71" s="160">
        <f>C71-F71</f>
        <v>-961</v>
      </c>
      <c r="J71" s="57"/>
      <c r="K71" s="30"/>
    </row>
    <row r="72" spans="1:11" x14ac:dyDescent="0.15">
      <c r="A72" s="31" t="s">
        <v>285</v>
      </c>
      <c r="B72" s="67"/>
      <c r="C72" s="39">
        <v>0</v>
      </c>
      <c r="D72" s="57"/>
      <c r="E72" s="61"/>
      <c r="F72" s="160">
        <v>28</v>
      </c>
      <c r="G72" s="190"/>
      <c r="H72" s="196"/>
      <c r="I72" s="160">
        <f>C72-F72</f>
        <v>-28</v>
      </c>
      <c r="J72" s="57"/>
      <c r="K72" s="30"/>
    </row>
    <row r="73" spans="1:11" x14ac:dyDescent="0.15">
      <c r="A73" s="28" t="s">
        <v>284</v>
      </c>
      <c r="B73" s="61"/>
      <c r="C73" s="39">
        <v>0</v>
      </c>
      <c r="D73" s="57"/>
      <c r="E73" s="61"/>
      <c r="F73" s="160">
        <v>404</v>
      </c>
      <c r="G73" s="190"/>
      <c r="H73" s="61"/>
      <c r="I73" s="39">
        <f>SUM(C73-F73)</f>
        <v>-404</v>
      </c>
      <c r="J73" s="57"/>
      <c r="K73" s="30"/>
    </row>
    <row r="74" spans="1:11" ht="25.5" customHeight="1" x14ac:dyDescent="0.15">
      <c r="A74" s="195" t="s">
        <v>307</v>
      </c>
      <c r="B74" s="61"/>
      <c r="C74" s="39">
        <v>2500000</v>
      </c>
      <c r="D74" s="57"/>
      <c r="E74" s="61"/>
      <c r="F74" s="160">
        <v>5950657</v>
      </c>
      <c r="G74" s="190"/>
      <c r="H74" s="196"/>
      <c r="I74" s="160">
        <f>SUM(C74-F74)</f>
        <v>-3450657</v>
      </c>
      <c r="J74" s="57"/>
      <c r="K74" s="30"/>
    </row>
    <row r="75" spans="1:11" ht="13.5" customHeight="1" x14ac:dyDescent="0.15">
      <c r="A75" s="195"/>
      <c r="B75" s="61"/>
      <c r="C75" s="39"/>
      <c r="D75" s="57"/>
      <c r="E75" s="61"/>
      <c r="F75" s="160"/>
      <c r="G75" s="190"/>
      <c r="H75" s="196"/>
      <c r="I75" s="160"/>
      <c r="J75" s="57"/>
      <c r="K75" s="30"/>
    </row>
    <row r="76" spans="1:11" x14ac:dyDescent="0.15">
      <c r="A76" s="29" t="s">
        <v>107</v>
      </c>
      <c r="B76" s="66" t="s">
        <v>237</v>
      </c>
      <c r="C76" s="110">
        <f>SUM(C77:C81)</f>
        <v>37308000</v>
      </c>
      <c r="D76" s="131" t="s">
        <v>236</v>
      </c>
      <c r="E76" s="66" t="s">
        <v>237</v>
      </c>
      <c r="F76" s="173">
        <f>SUM(F77:F81)</f>
        <v>57144426</v>
      </c>
      <c r="G76" s="189" t="s">
        <v>236</v>
      </c>
      <c r="H76" s="66" t="s">
        <v>237</v>
      </c>
      <c r="I76" s="110">
        <f>SUM(I77:I81)</f>
        <v>-19836426</v>
      </c>
      <c r="J76" s="131" t="s">
        <v>236</v>
      </c>
      <c r="K76" s="30"/>
    </row>
    <row r="77" spans="1:11" x14ac:dyDescent="0.15">
      <c r="A77" s="28" t="s">
        <v>108</v>
      </c>
      <c r="B77" s="61"/>
      <c r="C77" s="39">
        <v>3050000</v>
      </c>
      <c r="D77" s="57"/>
      <c r="E77" s="61"/>
      <c r="F77" s="182">
        <v>5108995</v>
      </c>
      <c r="G77" s="190"/>
      <c r="H77" s="61"/>
      <c r="I77" s="39">
        <f t="shared" ref="I77:I81" si="4">C77-F77</f>
        <v>-2058995</v>
      </c>
      <c r="J77" s="57"/>
      <c r="K77" s="30"/>
    </row>
    <row r="78" spans="1:11" x14ac:dyDescent="0.15">
      <c r="A78" s="187" t="s">
        <v>109</v>
      </c>
      <c r="B78" s="61"/>
      <c r="C78" s="39">
        <v>23600000</v>
      </c>
      <c r="D78" s="57"/>
      <c r="E78" s="61"/>
      <c r="F78" s="182">
        <v>23556209</v>
      </c>
      <c r="G78" s="190"/>
      <c r="H78" s="61"/>
      <c r="I78" s="39">
        <f t="shared" si="4"/>
        <v>43791</v>
      </c>
      <c r="J78" s="57"/>
      <c r="K78" s="30"/>
    </row>
    <row r="79" spans="1:11" x14ac:dyDescent="0.15">
      <c r="A79" s="28" t="s">
        <v>110</v>
      </c>
      <c r="B79" s="61"/>
      <c r="C79" s="39">
        <v>658000</v>
      </c>
      <c r="D79" s="57"/>
      <c r="E79" s="61"/>
      <c r="F79" s="182">
        <v>1558419</v>
      </c>
      <c r="G79" s="190"/>
      <c r="H79" s="61"/>
      <c r="I79" s="39">
        <f t="shared" si="4"/>
        <v>-900419</v>
      </c>
      <c r="J79" s="57"/>
      <c r="K79" s="30"/>
    </row>
    <row r="80" spans="1:11" x14ac:dyDescent="0.15">
      <c r="A80" s="28" t="s">
        <v>111</v>
      </c>
      <c r="B80" s="61"/>
      <c r="C80" s="39">
        <v>10000000</v>
      </c>
      <c r="D80" s="57"/>
      <c r="E80" s="61"/>
      <c r="F80" s="216">
        <v>21773855</v>
      </c>
      <c r="G80" s="220"/>
      <c r="H80" s="221"/>
      <c r="I80" s="199">
        <f t="shared" si="4"/>
        <v>-11773855</v>
      </c>
      <c r="J80" s="57"/>
      <c r="K80" s="30"/>
    </row>
    <row r="81" spans="1:15" x14ac:dyDescent="0.15">
      <c r="A81" s="28" t="s">
        <v>299</v>
      </c>
      <c r="B81" s="61"/>
      <c r="C81" s="39">
        <v>0</v>
      </c>
      <c r="D81" s="57"/>
      <c r="E81" s="61"/>
      <c r="F81" s="182">
        <v>5146948</v>
      </c>
      <c r="G81" s="190"/>
      <c r="H81" s="61"/>
      <c r="I81" s="39">
        <f t="shared" si="4"/>
        <v>-5146948</v>
      </c>
      <c r="J81" s="57"/>
      <c r="K81" s="30"/>
      <c r="O81" s="60"/>
    </row>
    <row r="82" spans="1:15" x14ac:dyDescent="0.15">
      <c r="A82" s="32"/>
      <c r="B82" s="62"/>
      <c r="C82" s="25"/>
      <c r="D82" s="58"/>
      <c r="E82" s="62"/>
      <c r="F82" s="233"/>
      <c r="G82" s="191"/>
      <c r="H82" s="65"/>
      <c r="I82" s="25"/>
      <c r="J82" s="58"/>
      <c r="K82" s="33"/>
    </row>
    <row r="83" spans="1:15" x14ac:dyDescent="0.15">
      <c r="A83" s="32" t="s">
        <v>112</v>
      </c>
      <c r="B83" s="62"/>
      <c r="C83" s="25">
        <v>2000000</v>
      </c>
      <c r="D83" s="58"/>
      <c r="E83" s="62"/>
      <c r="F83" s="233"/>
      <c r="G83" s="191"/>
      <c r="H83" s="65"/>
      <c r="I83" s="25">
        <v>2000000</v>
      </c>
      <c r="J83" s="58"/>
      <c r="K83" s="33"/>
    </row>
    <row r="84" spans="1:15" x14ac:dyDescent="0.15">
      <c r="A84" s="28"/>
      <c r="B84" s="61"/>
      <c r="C84" s="39"/>
      <c r="D84" s="57"/>
      <c r="E84" s="61"/>
      <c r="F84" s="160"/>
      <c r="G84" s="190"/>
      <c r="H84" s="61"/>
      <c r="I84" s="39"/>
      <c r="J84" s="57"/>
      <c r="K84" s="30"/>
    </row>
    <row r="85" spans="1:15" x14ac:dyDescent="0.15">
      <c r="A85" s="29" t="s">
        <v>113</v>
      </c>
      <c r="B85" s="61" t="s">
        <v>237</v>
      </c>
      <c r="C85" s="39">
        <f>SUM(C86:C87)</f>
        <v>-10360000</v>
      </c>
      <c r="D85" s="57" t="s">
        <v>236</v>
      </c>
      <c r="E85" s="61" t="s">
        <v>237</v>
      </c>
      <c r="F85" s="160">
        <f>SUM(F86:F88)</f>
        <v>-15878480</v>
      </c>
      <c r="G85" s="190" t="s">
        <v>236</v>
      </c>
      <c r="H85" s="61" t="s">
        <v>237</v>
      </c>
      <c r="I85" s="39">
        <f>C85-F85</f>
        <v>5518480</v>
      </c>
      <c r="J85" s="57" t="s">
        <v>236</v>
      </c>
      <c r="K85" s="30"/>
    </row>
    <row r="86" spans="1:15" x14ac:dyDescent="0.15">
      <c r="A86" s="187" t="s">
        <v>114</v>
      </c>
      <c r="B86" s="61"/>
      <c r="C86" s="39">
        <v>-10000000</v>
      </c>
      <c r="D86" s="57"/>
      <c r="E86" s="61"/>
      <c r="F86" s="182">
        <v>-13649548</v>
      </c>
      <c r="G86" s="190"/>
      <c r="H86" s="61"/>
      <c r="I86" s="39">
        <f>C86-F86</f>
        <v>3649548</v>
      </c>
      <c r="J86" s="57"/>
      <c r="K86" s="30"/>
    </row>
    <row r="87" spans="1:15" x14ac:dyDescent="0.15">
      <c r="A87" s="28" t="s">
        <v>115</v>
      </c>
      <c r="B87" s="61"/>
      <c r="C87" s="39">
        <v>-360000</v>
      </c>
      <c r="D87" s="57"/>
      <c r="E87" s="61"/>
      <c r="F87" s="182">
        <v>-1806257</v>
      </c>
      <c r="G87" s="190"/>
      <c r="H87" s="61"/>
      <c r="I87" s="39">
        <f>C87-F87</f>
        <v>1446257</v>
      </c>
      <c r="J87" s="57"/>
      <c r="K87" s="30"/>
    </row>
    <row r="88" spans="1:15" x14ac:dyDescent="0.15">
      <c r="A88" s="28" t="s">
        <v>325</v>
      </c>
      <c r="B88" s="61"/>
      <c r="C88" s="39"/>
      <c r="D88" s="57"/>
      <c r="E88" s="61"/>
      <c r="F88" s="160">
        <v>-422675</v>
      </c>
      <c r="G88" s="190"/>
      <c r="H88" s="61"/>
      <c r="I88" s="39">
        <v>422675</v>
      </c>
      <c r="J88" s="57"/>
      <c r="K88" s="30"/>
    </row>
    <row r="89" spans="1:15" x14ac:dyDescent="0.15">
      <c r="A89" s="34" t="s">
        <v>116</v>
      </c>
      <c r="B89" s="68"/>
      <c r="C89" s="39">
        <v>258272548</v>
      </c>
      <c r="D89" s="57"/>
      <c r="E89" s="61"/>
      <c r="F89" s="199">
        <v>272267736</v>
      </c>
      <c r="G89" s="220"/>
      <c r="H89" s="221"/>
      <c r="I89" s="199">
        <f>C89-F89</f>
        <v>-13995188</v>
      </c>
      <c r="J89" s="57"/>
      <c r="K89" s="30"/>
    </row>
    <row r="90" spans="1:15" x14ac:dyDescent="0.15">
      <c r="A90" s="28"/>
      <c r="B90" s="61"/>
      <c r="C90" s="39"/>
      <c r="D90" s="57"/>
      <c r="E90" s="61"/>
      <c r="F90" s="160"/>
      <c r="G90" s="57"/>
      <c r="H90" s="61"/>
      <c r="I90" s="39"/>
      <c r="J90" s="57"/>
      <c r="K90" s="30"/>
    </row>
    <row r="91" spans="1:15" ht="14.25" thickBot="1" x14ac:dyDescent="0.2">
      <c r="A91" s="56" t="s">
        <v>117</v>
      </c>
      <c r="B91" s="64" t="s">
        <v>237</v>
      </c>
      <c r="C91" s="116">
        <f>SUM(C4,C10,C35,C56,C59,C62,C66,C70,C76,C83,C85,C89)</f>
        <v>849260867</v>
      </c>
      <c r="D91" s="155" t="s">
        <v>236</v>
      </c>
      <c r="E91" s="156" t="s">
        <v>237</v>
      </c>
      <c r="F91" s="217">
        <f>SUM(F4,F10,F35,F56,F59,F62,F66,F70,F76,F85,F89)</f>
        <v>881086846</v>
      </c>
      <c r="G91" s="222" t="s">
        <v>236</v>
      </c>
      <c r="H91" s="223" t="s">
        <v>237</v>
      </c>
      <c r="I91" s="217">
        <f>C91-F91</f>
        <v>-31825979</v>
      </c>
      <c r="J91" s="63" t="s">
        <v>236</v>
      </c>
      <c r="K91" s="35"/>
    </row>
    <row r="92" spans="1:15" ht="15.75" customHeight="1" x14ac:dyDescent="0.1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M92" s="60"/>
    </row>
    <row r="93" spans="1:15" ht="0.75" hidden="1" customHeight="1" x14ac:dyDescent="0.1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</row>
    <row r="94" spans="1:15" ht="11.25" customHeight="1" x14ac:dyDescent="0.1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</row>
    <row r="95" spans="1:15" x14ac:dyDescent="0.1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</row>
    <row r="96" spans="1:15" x14ac:dyDescent="0.15">
      <c r="A96" s="140" t="s">
        <v>247</v>
      </c>
      <c r="B96" s="36"/>
      <c r="C96" s="36"/>
      <c r="D96" s="36"/>
      <c r="E96" s="36"/>
      <c r="F96" s="36"/>
      <c r="G96" s="36"/>
      <c r="H96" s="36"/>
      <c r="I96" s="36"/>
      <c r="J96" s="36"/>
      <c r="K96" s="36"/>
    </row>
    <row r="97" spans="1:11" ht="7.5" customHeight="1" x14ac:dyDescent="0.15">
      <c r="A97" s="140"/>
      <c r="B97" s="36"/>
      <c r="C97" s="36"/>
      <c r="D97" s="36"/>
      <c r="E97" s="36"/>
      <c r="F97" s="36"/>
      <c r="G97" s="36"/>
      <c r="H97" s="36"/>
      <c r="I97" s="36"/>
      <c r="J97" s="36"/>
      <c r="K97" s="36"/>
    </row>
    <row r="98" spans="1:11" ht="14.25" thickBot="1" x14ac:dyDescent="0.2">
      <c r="A98" s="140" t="s">
        <v>248</v>
      </c>
      <c r="B98" s="140"/>
      <c r="C98" s="140"/>
      <c r="D98" s="36"/>
      <c r="E98" s="36"/>
      <c r="F98" s="36"/>
      <c r="G98" s="36"/>
      <c r="H98" s="36" t="s">
        <v>252</v>
      </c>
      <c r="I98" s="36" t="s">
        <v>254</v>
      </c>
      <c r="J98" s="36" t="s">
        <v>253</v>
      </c>
      <c r="K98" s="36"/>
    </row>
    <row r="99" spans="1:11" ht="14.25" thickBot="1" x14ac:dyDescent="0.2">
      <c r="A99" s="144" t="s">
        <v>249</v>
      </c>
      <c r="B99" s="145"/>
      <c r="C99" s="146" t="s">
        <v>250</v>
      </c>
      <c r="D99" s="147"/>
      <c r="E99" s="145"/>
      <c r="F99" s="146" t="s">
        <v>251</v>
      </c>
      <c r="G99" s="147"/>
      <c r="H99" s="145"/>
      <c r="I99" s="146" t="s">
        <v>250</v>
      </c>
      <c r="J99" s="148"/>
    </row>
    <row r="100" spans="1:11" x14ac:dyDescent="0.15">
      <c r="A100" s="141" t="s">
        <v>263</v>
      </c>
      <c r="B100" s="142"/>
      <c r="C100" s="225">
        <v>3635295</v>
      </c>
      <c r="D100" s="143"/>
      <c r="E100" s="142"/>
      <c r="F100" s="38" t="s">
        <v>268</v>
      </c>
      <c r="G100" s="143"/>
      <c r="H100" s="142"/>
      <c r="I100" s="38">
        <v>9146500</v>
      </c>
      <c r="J100" s="123"/>
    </row>
    <row r="101" spans="1:11" x14ac:dyDescent="0.15">
      <c r="A101" s="28" t="s">
        <v>264</v>
      </c>
      <c r="B101" s="61"/>
      <c r="C101" s="39">
        <v>33378545</v>
      </c>
      <c r="D101" s="57"/>
      <c r="E101" s="61"/>
      <c r="F101" s="39" t="s">
        <v>279</v>
      </c>
      <c r="G101" s="57"/>
      <c r="H101" s="61"/>
      <c r="I101" s="39">
        <v>61610000</v>
      </c>
      <c r="J101" s="30"/>
    </row>
    <row r="102" spans="1:11" x14ac:dyDescent="0.15">
      <c r="A102" s="28" t="s">
        <v>265</v>
      </c>
      <c r="B102" s="61"/>
      <c r="C102" s="213">
        <v>52575522</v>
      </c>
      <c r="D102" s="57"/>
      <c r="E102" s="61"/>
      <c r="F102" s="39" t="s">
        <v>269</v>
      </c>
      <c r="G102" s="57"/>
      <c r="H102" s="61"/>
      <c r="I102" s="159">
        <v>6803065</v>
      </c>
      <c r="J102" s="30"/>
    </row>
    <row r="103" spans="1:11" x14ac:dyDescent="0.15">
      <c r="A103" s="28" t="s">
        <v>266</v>
      </c>
      <c r="B103" s="61"/>
      <c r="C103" s="185">
        <v>1644200</v>
      </c>
      <c r="D103" s="57"/>
      <c r="E103" s="61"/>
      <c r="F103" s="39" t="s">
        <v>303</v>
      </c>
      <c r="G103" s="57"/>
      <c r="H103" s="61"/>
      <c r="I103" s="39">
        <v>2122800</v>
      </c>
      <c r="J103" s="30"/>
    </row>
    <row r="104" spans="1:11" x14ac:dyDescent="0.15">
      <c r="A104" s="28" t="s">
        <v>267</v>
      </c>
      <c r="B104" s="61"/>
      <c r="C104" s="185">
        <v>73200</v>
      </c>
      <c r="D104" s="57"/>
      <c r="E104" s="61"/>
      <c r="F104" s="39" t="s">
        <v>280</v>
      </c>
      <c r="G104" s="57"/>
      <c r="H104" s="61"/>
      <c r="I104" s="39">
        <v>8</v>
      </c>
      <c r="J104" s="30"/>
    </row>
    <row r="105" spans="1:11" x14ac:dyDescent="0.15">
      <c r="A105" s="28"/>
      <c r="B105" s="61"/>
      <c r="C105" s="160"/>
      <c r="D105" s="57"/>
      <c r="E105" s="61"/>
      <c r="F105" s="39" t="s">
        <v>259</v>
      </c>
      <c r="G105" s="57"/>
      <c r="H105" s="61"/>
      <c r="I105" s="39">
        <v>390</v>
      </c>
      <c r="J105" s="30"/>
    </row>
    <row r="106" spans="1:11" x14ac:dyDescent="0.15">
      <c r="A106" s="29" t="s">
        <v>257</v>
      </c>
      <c r="B106" s="61"/>
      <c r="C106" s="199">
        <f>SUM(C100:C105)</f>
        <v>91306762</v>
      </c>
      <c r="D106" s="57"/>
      <c r="E106" s="61"/>
      <c r="F106" s="110" t="s">
        <v>256</v>
      </c>
      <c r="G106" s="57"/>
      <c r="H106" s="61"/>
      <c r="I106" s="39">
        <f>SUM(I100:I105)</f>
        <v>79682763</v>
      </c>
      <c r="J106" s="30"/>
    </row>
    <row r="107" spans="1:11" ht="14.25" thickBot="1" x14ac:dyDescent="0.2">
      <c r="A107" s="138"/>
      <c r="B107" s="137"/>
      <c r="C107" s="40"/>
      <c r="D107" s="137"/>
      <c r="E107" s="137"/>
      <c r="F107" s="116" t="s">
        <v>258</v>
      </c>
      <c r="G107" s="63"/>
      <c r="H107" s="64"/>
      <c r="I107" s="226">
        <f>I106-C106</f>
        <v>-11623999</v>
      </c>
      <c r="J107" s="139"/>
    </row>
    <row r="108" spans="1:11" x14ac:dyDescent="0.15">
      <c r="A108" s="183"/>
      <c r="B108" s="60"/>
      <c r="C108" s="25"/>
      <c r="D108" s="60"/>
      <c r="E108" s="60"/>
      <c r="F108" s="113"/>
      <c r="G108" s="60"/>
      <c r="H108" s="60"/>
      <c r="I108" s="184"/>
      <c r="J108" s="60"/>
    </row>
    <row r="109" spans="1:11" x14ac:dyDescent="0.15">
      <c r="A109" s="183"/>
      <c r="B109" s="60"/>
      <c r="C109" s="25"/>
      <c r="D109" s="60"/>
      <c r="E109" s="60"/>
      <c r="F109" s="113"/>
      <c r="G109" s="60"/>
      <c r="H109" s="60"/>
      <c r="I109" s="184"/>
      <c r="J109" s="60"/>
    </row>
    <row r="110" spans="1:11" x14ac:dyDescent="0.15">
      <c r="A110" s="183"/>
      <c r="B110" s="60"/>
      <c r="C110" s="25"/>
      <c r="D110" s="60"/>
      <c r="E110" s="60"/>
      <c r="F110" s="113"/>
      <c r="G110" s="60"/>
      <c r="H110" s="60"/>
      <c r="I110" s="184"/>
      <c r="J110" s="60"/>
    </row>
    <row r="111" spans="1:11" x14ac:dyDescent="0.15">
      <c r="A111" s="140" t="s">
        <v>247</v>
      </c>
      <c r="B111" s="36"/>
      <c r="C111" s="36"/>
      <c r="D111" s="36"/>
      <c r="E111" s="36"/>
      <c r="F111" s="36"/>
      <c r="G111" s="36"/>
      <c r="H111" s="36"/>
      <c r="I111" s="36"/>
      <c r="J111" s="36"/>
      <c r="K111" s="36"/>
    </row>
    <row r="112" spans="1:11" ht="6.75" customHeight="1" x14ac:dyDescent="0.15">
      <c r="A112" s="140"/>
      <c r="B112" s="36"/>
      <c r="C112" s="36"/>
      <c r="D112" s="36"/>
      <c r="E112" s="36"/>
      <c r="F112" s="36"/>
      <c r="G112" s="36"/>
      <c r="H112" s="36"/>
      <c r="I112" s="36"/>
      <c r="J112" s="36"/>
      <c r="K112" s="36"/>
    </row>
    <row r="113" spans="1:11" ht="14.25" thickBot="1" x14ac:dyDescent="0.2">
      <c r="A113" s="140" t="s">
        <v>255</v>
      </c>
      <c r="B113" s="36"/>
      <c r="C113" s="36"/>
      <c r="D113" s="36"/>
      <c r="E113" s="36"/>
      <c r="F113" s="36"/>
      <c r="G113" s="36"/>
      <c r="H113" s="36" t="s">
        <v>252</v>
      </c>
      <c r="I113" s="36" t="s">
        <v>254</v>
      </c>
      <c r="J113" s="36" t="s">
        <v>253</v>
      </c>
      <c r="K113" s="36"/>
    </row>
    <row r="114" spans="1:11" ht="14.25" thickBot="1" x14ac:dyDescent="0.2">
      <c r="A114" s="144" t="s">
        <v>249</v>
      </c>
      <c r="B114" s="145"/>
      <c r="C114" s="192" t="s">
        <v>250</v>
      </c>
      <c r="D114" s="147"/>
      <c r="E114" s="145"/>
      <c r="F114" s="146" t="s">
        <v>251</v>
      </c>
      <c r="G114" s="147"/>
      <c r="H114" s="145"/>
      <c r="I114" s="146" t="s">
        <v>250</v>
      </c>
      <c r="J114" s="148"/>
    </row>
    <row r="115" spans="1:11" x14ac:dyDescent="0.15">
      <c r="A115" s="141" t="s">
        <v>270</v>
      </c>
      <c r="B115" s="142"/>
      <c r="C115" s="174">
        <v>5868</v>
      </c>
      <c r="D115" s="143"/>
      <c r="E115" s="142"/>
      <c r="F115" s="38" t="s">
        <v>272</v>
      </c>
      <c r="G115" s="143"/>
      <c r="H115" s="142"/>
      <c r="I115" s="38">
        <v>843216</v>
      </c>
      <c r="J115" s="123"/>
    </row>
    <row r="116" spans="1:11" x14ac:dyDescent="0.15">
      <c r="A116" s="28" t="s">
        <v>271</v>
      </c>
      <c r="B116" s="61"/>
      <c r="C116" s="185">
        <v>31200</v>
      </c>
      <c r="D116" s="161"/>
      <c r="E116" s="162"/>
      <c r="F116" s="159"/>
      <c r="G116" s="161"/>
      <c r="H116" s="162"/>
      <c r="I116" s="159"/>
      <c r="J116" s="30"/>
    </row>
    <row r="117" spans="1:11" x14ac:dyDescent="0.15">
      <c r="A117" s="28" t="s">
        <v>267</v>
      </c>
      <c r="B117" s="61"/>
      <c r="C117" s="185">
        <v>7800</v>
      </c>
      <c r="D117" s="161"/>
      <c r="E117" s="162"/>
      <c r="F117" s="159"/>
      <c r="G117" s="161"/>
      <c r="H117" s="162"/>
      <c r="I117" s="159"/>
      <c r="J117" s="30"/>
    </row>
    <row r="118" spans="1:11" x14ac:dyDescent="0.15">
      <c r="A118" s="29" t="s">
        <v>257</v>
      </c>
      <c r="B118" s="61"/>
      <c r="C118" s="185">
        <f>SUM(C115:C117)</f>
        <v>44868</v>
      </c>
      <c r="D118" s="161"/>
      <c r="E118" s="162"/>
      <c r="F118" s="163" t="s">
        <v>256</v>
      </c>
      <c r="G118" s="161"/>
      <c r="H118" s="162"/>
      <c r="I118" s="159">
        <f>SUM(I115:I116)</f>
        <v>843216</v>
      </c>
      <c r="J118" s="30"/>
    </row>
    <row r="119" spans="1:11" ht="14.25" thickBot="1" x14ac:dyDescent="0.2">
      <c r="A119" s="138"/>
      <c r="B119" s="137"/>
      <c r="C119" s="164"/>
      <c r="D119" s="165"/>
      <c r="E119" s="165"/>
      <c r="F119" s="116" t="s">
        <v>258</v>
      </c>
      <c r="G119" s="166"/>
      <c r="H119" s="167"/>
      <c r="I119" s="164">
        <f>I118-C118</f>
        <v>798348</v>
      </c>
      <c r="J119" s="139"/>
    </row>
  </sheetData>
  <mergeCells count="1">
    <mergeCell ref="F82:F83"/>
  </mergeCells>
  <phoneticPr fontId="7"/>
  <pageMargins left="0.51181102362204722" right="0.31496062992125984" top="0.55118110236220474" bottom="0.55118110236220474" header="0.31496062992125984" footer="0.31496062992125984"/>
  <pageSetup paperSize="9" scale="95" orientation="portrait" r:id="rId1"/>
  <headerFooter differentFirst="1">
    <oddFooter>&amp;C4</oddFooter>
    <firstFooter>&amp;C3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7"/>
  <sheetViews>
    <sheetView view="pageBreakPreview" zoomScaleNormal="100" zoomScaleSheetLayoutView="100" workbookViewId="0">
      <selection activeCell="H44" sqref="H44"/>
    </sheetView>
  </sheetViews>
  <sheetFormatPr defaultRowHeight="13.5" x14ac:dyDescent="0.15"/>
  <cols>
    <col min="1" max="2" width="5" customWidth="1"/>
    <col min="3" max="3" width="32.375" customWidth="1"/>
    <col min="4" max="4" width="1.25" customWidth="1"/>
    <col min="5" max="5" width="13.75" customWidth="1"/>
    <col min="6" max="7" width="1.25" customWidth="1"/>
    <col min="8" max="8" width="13.875" customWidth="1"/>
    <col min="9" max="10" width="1.25" customWidth="1"/>
    <col min="11" max="11" width="16.125" customWidth="1"/>
    <col min="12" max="12" width="1.875" hidden="1" customWidth="1"/>
    <col min="13" max="13" width="1.25" customWidth="1"/>
    <col min="14" max="14" width="13.125" customWidth="1"/>
  </cols>
  <sheetData>
    <row r="1" spans="1:14" ht="21" x14ac:dyDescent="0.15">
      <c r="C1" s="237" t="s">
        <v>124</v>
      </c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x14ac:dyDescent="0.15">
      <c r="C2" s="238" t="s">
        <v>323</v>
      </c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</row>
    <row r="3" spans="1:14" x14ac:dyDescent="0.15">
      <c r="C3" s="238" t="s">
        <v>324</v>
      </c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</row>
    <row r="4" spans="1:14" ht="14.25" thickBot="1" x14ac:dyDescent="0.2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5" t="s">
        <v>121</v>
      </c>
    </row>
    <row r="5" spans="1:14" ht="13.5" customHeight="1" thickBot="1" x14ac:dyDescent="0.2">
      <c r="A5" s="234" t="s">
        <v>229</v>
      </c>
      <c r="B5" s="234" t="s">
        <v>227</v>
      </c>
      <c r="C5" s="96" t="s">
        <v>141</v>
      </c>
      <c r="D5" s="239" t="s">
        <v>0</v>
      </c>
      <c r="E5" s="240"/>
      <c r="F5" s="241"/>
      <c r="G5" s="99"/>
      <c r="H5" s="98" t="s">
        <v>1</v>
      </c>
      <c r="I5" s="100"/>
      <c r="J5" s="99"/>
      <c r="K5" s="98" t="s">
        <v>2</v>
      </c>
      <c r="L5" s="98"/>
      <c r="M5" s="100"/>
      <c r="N5" s="101" t="s">
        <v>4</v>
      </c>
    </row>
    <row r="6" spans="1:14" ht="13.5" customHeight="1" x14ac:dyDescent="0.15">
      <c r="A6" s="235"/>
      <c r="B6" s="235"/>
      <c r="C6" s="13" t="s">
        <v>137</v>
      </c>
      <c r="D6" s="105" t="s">
        <v>232</v>
      </c>
      <c r="E6" s="106">
        <f>SUM(E7:E15)</f>
        <v>292686800</v>
      </c>
      <c r="F6" s="108" t="s">
        <v>231</v>
      </c>
      <c r="G6" s="105" t="s">
        <v>230</v>
      </c>
      <c r="H6" s="106">
        <f>SUM(H7:H15)</f>
        <v>278541512</v>
      </c>
      <c r="I6" s="108" t="s">
        <v>231</v>
      </c>
      <c r="J6" s="105" t="s">
        <v>230</v>
      </c>
      <c r="K6" s="106">
        <f t="shared" ref="K6:K26" si="0">E6-H6</f>
        <v>14145288</v>
      </c>
      <c r="L6" s="38"/>
      <c r="M6" s="108" t="s">
        <v>231</v>
      </c>
      <c r="N6" s="5"/>
    </row>
    <row r="7" spans="1:14" ht="13.5" customHeight="1" x14ac:dyDescent="0.15">
      <c r="A7" s="235"/>
      <c r="B7" s="235"/>
      <c r="C7" s="12" t="s">
        <v>125</v>
      </c>
      <c r="D7" s="46"/>
      <c r="E7" s="38">
        <v>212652000</v>
      </c>
      <c r="F7" s="42"/>
      <c r="G7" s="45"/>
      <c r="H7" s="38">
        <v>212817000</v>
      </c>
      <c r="I7" s="42"/>
      <c r="J7" s="45"/>
      <c r="K7" s="38">
        <f t="shared" si="0"/>
        <v>-165000</v>
      </c>
      <c r="L7" s="38"/>
      <c r="M7" s="42"/>
      <c r="N7" s="5"/>
    </row>
    <row r="8" spans="1:14" ht="13.5" customHeight="1" x14ac:dyDescent="0.15">
      <c r="A8" s="235"/>
      <c r="B8" s="235"/>
      <c r="C8" s="10" t="s">
        <v>126</v>
      </c>
      <c r="D8" s="47"/>
      <c r="E8" s="39">
        <v>3000000</v>
      </c>
      <c r="F8" s="43"/>
      <c r="G8" s="50"/>
      <c r="H8" s="39">
        <v>3210000</v>
      </c>
      <c r="I8" s="43"/>
      <c r="J8" s="50"/>
      <c r="K8" s="39">
        <f t="shared" si="0"/>
        <v>-210000</v>
      </c>
      <c r="L8" s="39"/>
      <c r="M8" s="43"/>
      <c r="N8" s="6"/>
    </row>
    <row r="9" spans="1:14" ht="13.5" customHeight="1" x14ac:dyDescent="0.15">
      <c r="A9" s="235"/>
      <c r="B9" s="235"/>
      <c r="C9" s="10" t="s">
        <v>127</v>
      </c>
      <c r="D9" s="47"/>
      <c r="E9" s="39">
        <v>5940000</v>
      </c>
      <c r="F9" s="43"/>
      <c r="G9" s="50"/>
      <c r="H9" s="39">
        <v>5470000</v>
      </c>
      <c r="I9" s="43"/>
      <c r="J9" s="50"/>
      <c r="K9" s="39">
        <f t="shared" si="0"/>
        <v>470000</v>
      </c>
      <c r="L9" s="39"/>
      <c r="M9" s="43"/>
      <c r="N9" s="6"/>
    </row>
    <row r="10" spans="1:14" ht="13.5" customHeight="1" x14ac:dyDescent="0.15">
      <c r="A10" s="235"/>
      <c r="B10" s="235"/>
      <c r="C10" s="10" t="s">
        <v>128</v>
      </c>
      <c r="D10" s="47"/>
      <c r="E10" s="39">
        <v>10900400</v>
      </c>
      <c r="F10" s="43"/>
      <c r="G10" s="50"/>
      <c r="H10" s="39">
        <v>10899500</v>
      </c>
      <c r="I10" s="43"/>
      <c r="J10" s="50"/>
      <c r="K10" s="39">
        <f t="shared" si="0"/>
        <v>900</v>
      </c>
      <c r="L10" s="39"/>
      <c r="M10" s="43"/>
      <c r="N10" s="6"/>
    </row>
    <row r="11" spans="1:14" ht="13.5" customHeight="1" x14ac:dyDescent="0.15">
      <c r="A11" s="235"/>
      <c r="B11" s="235"/>
      <c r="C11" s="10" t="s">
        <v>129</v>
      </c>
      <c r="D11" s="47"/>
      <c r="E11" s="39">
        <v>1713600</v>
      </c>
      <c r="F11" s="43"/>
      <c r="G11" s="50"/>
      <c r="H11" s="39">
        <v>1629500</v>
      </c>
      <c r="I11" s="43"/>
      <c r="J11" s="50"/>
      <c r="K11" s="39">
        <f t="shared" si="0"/>
        <v>84100</v>
      </c>
      <c r="L11" s="39"/>
      <c r="M11" s="43"/>
      <c r="N11" s="6"/>
    </row>
    <row r="12" spans="1:14" ht="13.5" customHeight="1" x14ac:dyDescent="0.15">
      <c r="A12" s="235"/>
      <c r="B12" s="235"/>
      <c r="C12" s="10" t="s">
        <v>130</v>
      </c>
      <c r="D12" s="47"/>
      <c r="E12" s="39">
        <v>39736800</v>
      </c>
      <c r="F12" s="43"/>
      <c r="G12" s="50"/>
      <c r="H12" s="39">
        <v>39321500</v>
      </c>
      <c r="I12" s="43"/>
      <c r="J12" s="50"/>
      <c r="K12" s="39">
        <f t="shared" si="0"/>
        <v>415300</v>
      </c>
      <c r="L12" s="39"/>
      <c r="M12" s="43"/>
      <c r="N12" s="6"/>
    </row>
    <row r="13" spans="1:14" ht="13.5" customHeight="1" x14ac:dyDescent="0.15">
      <c r="A13" s="235"/>
      <c r="B13" s="235"/>
      <c r="C13" s="10" t="s">
        <v>13</v>
      </c>
      <c r="D13" s="47"/>
      <c r="E13" s="39">
        <v>6444000</v>
      </c>
      <c r="F13" s="43"/>
      <c r="G13" s="50"/>
      <c r="H13" s="39">
        <v>6449000</v>
      </c>
      <c r="I13" s="43"/>
      <c r="J13" s="50"/>
      <c r="K13" s="39">
        <f t="shared" si="0"/>
        <v>-5000</v>
      </c>
      <c r="L13" s="39"/>
      <c r="M13" s="43"/>
      <c r="N13" s="6"/>
    </row>
    <row r="14" spans="1:14" ht="13.5" customHeight="1" x14ac:dyDescent="0.15">
      <c r="A14" s="235"/>
      <c r="B14" s="235"/>
      <c r="C14" s="10" t="s">
        <v>310</v>
      </c>
      <c r="D14" s="47"/>
      <c r="E14" s="39">
        <v>12300000</v>
      </c>
      <c r="F14" s="43"/>
      <c r="G14" s="50"/>
      <c r="H14" s="39">
        <v>12515912</v>
      </c>
      <c r="I14" s="43"/>
      <c r="J14" s="50"/>
      <c r="K14" s="39">
        <f t="shared" si="0"/>
        <v>-215912</v>
      </c>
      <c r="L14" s="39"/>
      <c r="M14" s="43"/>
      <c r="N14" s="6"/>
    </row>
    <row r="15" spans="1:14" ht="13.5" customHeight="1" x14ac:dyDescent="0.15">
      <c r="A15" s="235"/>
      <c r="B15" s="235"/>
      <c r="C15" s="10" t="s">
        <v>14</v>
      </c>
      <c r="D15" s="47"/>
      <c r="E15" s="39">
        <v>0</v>
      </c>
      <c r="F15" s="43"/>
      <c r="G15" s="50"/>
      <c r="H15" s="39">
        <v>-13770900</v>
      </c>
      <c r="I15" s="43"/>
      <c r="J15" s="50"/>
      <c r="K15" s="39">
        <f t="shared" si="0"/>
        <v>13770900</v>
      </c>
      <c r="L15" s="39"/>
      <c r="M15" s="43"/>
      <c r="N15" s="6"/>
    </row>
    <row r="16" spans="1:14" ht="13.5" customHeight="1" x14ac:dyDescent="0.15">
      <c r="A16" s="235"/>
      <c r="B16" s="235"/>
      <c r="C16" s="13" t="s">
        <v>138</v>
      </c>
      <c r="D16" s="105" t="s">
        <v>232</v>
      </c>
      <c r="E16" s="106">
        <f>SUM(E17:E19)</f>
        <v>2740000</v>
      </c>
      <c r="F16" s="108" t="s">
        <v>231</v>
      </c>
      <c r="G16" s="105" t="s">
        <v>230</v>
      </c>
      <c r="H16" s="106">
        <f>SUM(H17:H19)</f>
        <v>2912490</v>
      </c>
      <c r="I16" s="108" t="s">
        <v>231</v>
      </c>
      <c r="J16" s="105" t="s">
        <v>230</v>
      </c>
      <c r="K16" s="110">
        <f t="shared" si="0"/>
        <v>-172490</v>
      </c>
      <c r="L16" s="38"/>
      <c r="M16" s="108" t="s">
        <v>231</v>
      </c>
      <c r="N16" s="5"/>
    </row>
    <row r="17" spans="1:14" ht="13.5" customHeight="1" x14ac:dyDescent="0.15">
      <c r="A17" s="235"/>
      <c r="B17" s="235"/>
      <c r="C17" s="10" t="s">
        <v>131</v>
      </c>
      <c r="D17" s="47"/>
      <c r="E17" s="39">
        <v>1940000</v>
      </c>
      <c r="F17" s="43"/>
      <c r="G17" s="50"/>
      <c r="H17" s="39">
        <v>2190000</v>
      </c>
      <c r="I17" s="43"/>
      <c r="J17" s="50"/>
      <c r="K17" s="39">
        <f t="shared" si="0"/>
        <v>-250000</v>
      </c>
      <c r="L17" s="39"/>
      <c r="M17" s="43"/>
      <c r="N17" s="6"/>
    </row>
    <row r="18" spans="1:14" ht="13.5" customHeight="1" x14ac:dyDescent="0.15">
      <c r="A18" s="235"/>
      <c r="B18" s="235"/>
      <c r="C18" s="10" t="s">
        <v>132</v>
      </c>
      <c r="D18" s="47"/>
      <c r="E18" s="39">
        <v>700000</v>
      </c>
      <c r="F18" s="43"/>
      <c r="G18" s="50"/>
      <c r="H18" s="39">
        <v>614000</v>
      </c>
      <c r="I18" s="43"/>
      <c r="J18" s="50"/>
      <c r="K18" s="39">
        <f t="shared" si="0"/>
        <v>86000</v>
      </c>
      <c r="L18" s="39"/>
      <c r="M18" s="43"/>
      <c r="N18" s="6"/>
    </row>
    <row r="19" spans="1:14" ht="13.5" customHeight="1" x14ac:dyDescent="0.15">
      <c r="A19" s="235"/>
      <c r="B19" s="235"/>
      <c r="C19" s="10" t="s">
        <v>133</v>
      </c>
      <c r="D19" s="47"/>
      <c r="E19" s="39">
        <v>100000</v>
      </c>
      <c r="F19" s="43"/>
      <c r="G19" s="50"/>
      <c r="H19" s="39">
        <v>108490</v>
      </c>
      <c r="I19" s="43"/>
      <c r="J19" s="50"/>
      <c r="K19" s="39">
        <f t="shared" si="0"/>
        <v>-8490</v>
      </c>
      <c r="L19" s="39"/>
      <c r="M19" s="43"/>
      <c r="N19" s="6"/>
    </row>
    <row r="20" spans="1:14" ht="13.5" customHeight="1" x14ac:dyDescent="0.15">
      <c r="A20" s="235"/>
      <c r="B20" s="235"/>
      <c r="C20" s="11" t="s">
        <v>139</v>
      </c>
      <c r="D20" s="105" t="s">
        <v>232</v>
      </c>
      <c r="E20" s="110">
        <f>SUM(E21:E23)</f>
        <v>2800000</v>
      </c>
      <c r="F20" s="108" t="s">
        <v>231</v>
      </c>
      <c r="G20" s="105" t="s">
        <v>230</v>
      </c>
      <c r="H20" s="110">
        <f>SUM(H21:H23)</f>
        <v>4352475</v>
      </c>
      <c r="I20" s="108" t="s">
        <v>231</v>
      </c>
      <c r="J20" s="105" t="s">
        <v>230</v>
      </c>
      <c r="K20" s="110">
        <f t="shared" si="0"/>
        <v>-1552475</v>
      </c>
      <c r="L20" s="39"/>
      <c r="M20" s="108" t="s">
        <v>231</v>
      </c>
      <c r="N20" s="6"/>
    </row>
    <row r="21" spans="1:14" ht="13.5" customHeight="1" x14ac:dyDescent="0.15">
      <c r="A21" s="235"/>
      <c r="B21" s="235"/>
      <c r="C21" s="10" t="s">
        <v>134</v>
      </c>
      <c r="D21" s="47"/>
      <c r="E21" s="39">
        <v>300000</v>
      </c>
      <c r="F21" s="43"/>
      <c r="G21" s="50"/>
      <c r="H21" s="39">
        <v>401920</v>
      </c>
      <c r="I21" s="43"/>
      <c r="J21" s="50"/>
      <c r="K21" s="39">
        <f t="shared" si="0"/>
        <v>-101920</v>
      </c>
      <c r="L21" s="39"/>
      <c r="M21" s="43"/>
      <c r="N21" s="6"/>
    </row>
    <row r="22" spans="1:14" ht="13.5" customHeight="1" x14ac:dyDescent="0.15">
      <c r="A22" s="235"/>
      <c r="B22" s="235"/>
      <c r="C22" s="10" t="s">
        <v>135</v>
      </c>
      <c r="D22" s="47"/>
      <c r="E22" s="39">
        <v>0</v>
      </c>
      <c r="F22" s="43"/>
      <c r="G22" s="50"/>
      <c r="H22" s="39">
        <v>0</v>
      </c>
      <c r="I22" s="43"/>
      <c r="J22" s="50"/>
      <c r="K22" s="39">
        <f t="shared" ref="K22" si="1">E22-H22</f>
        <v>0</v>
      </c>
      <c r="L22" s="39"/>
      <c r="M22" s="43"/>
      <c r="N22" s="6"/>
    </row>
    <row r="23" spans="1:14" ht="13.5" customHeight="1" x14ac:dyDescent="0.15">
      <c r="A23" s="235"/>
      <c r="B23" s="235"/>
      <c r="C23" s="10" t="s">
        <v>306</v>
      </c>
      <c r="D23" s="47"/>
      <c r="E23" s="39">
        <v>2500000</v>
      </c>
      <c r="F23" s="43"/>
      <c r="G23" s="50"/>
      <c r="H23" s="39">
        <v>3950555</v>
      </c>
      <c r="I23" s="43"/>
      <c r="J23" s="50"/>
      <c r="K23" s="39">
        <f t="shared" si="0"/>
        <v>-1450555</v>
      </c>
      <c r="L23" s="39"/>
      <c r="M23" s="43"/>
      <c r="N23" s="6"/>
    </row>
    <row r="24" spans="1:14" ht="13.5" customHeight="1" x14ac:dyDescent="0.15">
      <c r="A24" s="235"/>
      <c r="B24" s="235"/>
      <c r="C24" s="11" t="s">
        <v>136</v>
      </c>
      <c r="D24" s="105" t="s">
        <v>232</v>
      </c>
      <c r="E24" s="110">
        <f>SUM(E25:E26)</f>
        <v>251330000</v>
      </c>
      <c r="F24" s="108" t="s">
        <v>231</v>
      </c>
      <c r="G24" s="105" t="s">
        <v>230</v>
      </c>
      <c r="H24" s="110">
        <f>SUM(H25:H26)</f>
        <v>274667547</v>
      </c>
      <c r="I24" s="108" t="s">
        <v>231</v>
      </c>
      <c r="J24" s="105" t="s">
        <v>230</v>
      </c>
      <c r="K24" s="110">
        <f>SUM(K25:K26)</f>
        <v>-23337547</v>
      </c>
      <c r="L24" s="39"/>
      <c r="M24" s="108" t="s">
        <v>231</v>
      </c>
      <c r="N24" s="6"/>
    </row>
    <row r="25" spans="1:14" ht="13.5" customHeight="1" x14ac:dyDescent="0.15">
      <c r="A25" s="235"/>
      <c r="B25" s="235"/>
      <c r="C25" s="10" t="s">
        <v>273</v>
      </c>
      <c r="D25" s="106"/>
      <c r="E25" s="151">
        <v>1330000</v>
      </c>
      <c r="F25" s="108"/>
      <c r="G25" s="105"/>
      <c r="H25" s="197">
        <v>2218000</v>
      </c>
      <c r="I25" s="108"/>
      <c r="J25" s="105"/>
      <c r="K25" s="151">
        <f>E25-H25</f>
        <v>-888000</v>
      </c>
      <c r="L25" s="39"/>
      <c r="M25" s="108"/>
      <c r="N25" s="6"/>
    </row>
    <row r="26" spans="1:14" ht="13.5" customHeight="1" x14ac:dyDescent="0.15">
      <c r="A26" s="235"/>
      <c r="B26" s="235"/>
      <c r="C26" s="10" t="s">
        <v>140</v>
      </c>
      <c r="D26" s="47"/>
      <c r="E26" s="39">
        <v>250000000</v>
      </c>
      <c r="F26" s="43"/>
      <c r="G26" s="50"/>
      <c r="H26" s="160">
        <v>272449547</v>
      </c>
      <c r="I26" s="43"/>
      <c r="J26" s="50"/>
      <c r="K26" s="39">
        <f t="shared" si="0"/>
        <v>-22449547</v>
      </c>
      <c r="L26" s="39"/>
      <c r="M26" s="43"/>
      <c r="N26" s="6"/>
    </row>
    <row r="27" spans="1:14" ht="13.5" customHeight="1" x14ac:dyDescent="0.15">
      <c r="A27" s="235"/>
      <c r="B27" s="235"/>
      <c r="C27" s="11" t="s">
        <v>142</v>
      </c>
      <c r="D27" s="105" t="s">
        <v>232</v>
      </c>
      <c r="E27" s="110">
        <f>SUM(E28:E28)</f>
        <v>-13000000</v>
      </c>
      <c r="F27" s="108" t="s">
        <v>231</v>
      </c>
      <c r="G27" s="105" t="s">
        <v>230</v>
      </c>
      <c r="H27" s="110">
        <f>SUM(H28:H28)</f>
        <v>-26722907</v>
      </c>
      <c r="I27" s="108" t="s">
        <v>231</v>
      </c>
      <c r="J27" s="105" t="s">
        <v>230</v>
      </c>
      <c r="K27" s="110">
        <f t="shared" ref="K27:K29" si="2">E27-H27</f>
        <v>13722907</v>
      </c>
      <c r="L27" s="39"/>
      <c r="M27" s="108" t="s">
        <v>231</v>
      </c>
      <c r="N27" s="6"/>
    </row>
    <row r="28" spans="1:14" ht="13.5" customHeight="1" x14ac:dyDescent="0.15">
      <c r="A28" s="235"/>
      <c r="B28" s="235"/>
      <c r="C28" s="10" t="s">
        <v>30</v>
      </c>
      <c r="D28" s="47"/>
      <c r="E28" s="39">
        <v>-13000000</v>
      </c>
      <c r="F28" s="43"/>
      <c r="G28" s="50"/>
      <c r="H28" s="185">
        <v>-26722907</v>
      </c>
      <c r="I28" s="43"/>
      <c r="J28" s="50"/>
      <c r="K28" s="39">
        <f>E28-H28</f>
        <v>13722907</v>
      </c>
      <c r="L28" s="39"/>
      <c r="M28" s="43"/>
      <c r="N28" s="6"/>
    </row>
    <row r="29" spans="1:14" ht="13.5" customHeight="1" x14ac:dyDescent="0.15">
      <c r="A29" s="235"/>
      <c r="B29" s="235"/>
      <c r="C29" s="11" t="s">
        <v>143</v>
      </c>
      <c r="D29" s="105" t="s">
        <v>232</v>
      </c>
      <c r="E29" s="110">
        <f>SUM(E30:E33)</f>
        <v>2058000</v>
      </c>
      <c r="F29" s="108" t="s">
        <v>231</v>
      </c>
      <c r="G29" s="105" t="s">
        <v>230</v>
      </c>
      <c r="H29" s="110">
        <f>SUM(H30:H33)</f>
        <v>5384914</v>
      </c>
      <c r="I29" s="108" t="s">
        <v>231</v>
      </c>
      <c r="J29" s="105" t="s">
        <v>230</v>
      </c>
      <c r="K29" s="110">
        <f t="shared" si="2"/>
        <v>-3326914</v>
      </c>
      <c r="L29" s="39"/>
      <c r="M29" s="108" t="s">
        <v>231</v>
      </c>
      <c r="N29" s="6"/>
    </row>
    <row r="30" spans="1:14" ht="13.5" customHeight="1" x14ac:dyDescent="0.15">
      <c r="A30" s="235"/>
      <c r="B30" s="235"/>
      <c r="C30" s="10" t="s">
        <v>37</v>
      </c>
      <c r="D30" s="47"/>
      <c r="E30" s="39">
        <v>450000</v>
      </c>
      <c r="F30" s="43"/>
      <c r="G30" s="50"/>
      <c r="H30" s="39">
        <v>438600</v>
      </c>
      <c r="I30" s="43"/>
      <c r="J30" s="50"/>
      <c r="K30" s="39">
        <f>E30-H30</f>
        <v>11400</v>
      </c>
      <c r="L30" s="39"/>
      <c r="M30" s="43"/>
      <c r="N30" s="6"/>
    </row>
    <row r="31" spans="1:14" ht="13.5" customHeight="1" x14ac:dyDescent="0.15">
      <c r="A31" s="235"/>
      <c r="B31" s="235"/>
      <c r="C31" s="10" t="s">
        <v>38</v>
      </c>
      <c r="D31" s="47"/>
      <c r="E31" s="39">
        <v>1000000</v>
      </c>
      <c r="F31" s="43"/>
      <c r="G31" s="50"/>
      <c r="H31" s="160">
        <v>4157730</v>
      </c>
      <c r="I31" s="43"/>
      <c r="J31" s="50"/>
      <c r="K31" s="39">
        <f>E31-H31</f>
        <v>-3157730</v>
      </c>
      <c r="L31" s="39"/>
      <c r="M31" s="43"/>
      <c r="N31" s="6"/>
    </row>
    <row r="32" spans="1:14" ht="13.5" customHeight="1" x14ac:dyDescent="0.15">
      <c r="A32" s="235"/>
      <c r="B32" s="235"/>
      <c r="C32" s="10" t="s">
        <v>39</v>
      </c>
      <c r="D32" s="47"/>
      <c r="E32" s="39">
        <v>30000</v>
      </c>
      <c r="F32" s="43"/>
      <c r="G32" s="50"/>
      <c r="H32" s="39">
        <v>11600</v>
      </c>
      <c r="I32" s="43"/>
      <c r="J32" s="50"/>
      <c r="K32" s="39">
        <f>E32-H32</f>
        <v>18400</v>
      </c>
      <c r="L32" s="39"/>
      <c r="M32" s="43"/>
      <c r="N32" s="6"/>
    </row>
    <row r="33" spans="1:14" ht="13.5" customHeight="1" x14ac:dyDescent="0.15">
      <c r="A33" s="235"/>
      <c r="B33" s="235"/>
      <c r="C33" s="10" t="s">
        <v>40</v>
      </c>
      <c r="D33" s="47"/>
      <c r="E33" s="39">
        <v>578000</v>
      </c>
      <c r="F33" s="43"/>
      <c r="G33" s="50"/>
      <c r="H33" s="39">
        <v>776984</v>
      </c>
      <c r="I33" s="43"/>
      <c r="J33" s="50"/>
      <c r="K33" s="39">
        <f>E33-H33</f>
        <v>-198984</v>
      </c>
      <c r="L33" s="39"/>
      <c r="M33" s="43"/>
      <c r="N33" s="198"/>
    </row>
    <row r="34" spans="1:14" ht="13.5" customHeight="1" thickBot="1" x14ac:dyDescent="0.2">
      <c r="A34" s="235"/>
      <c r="B34" s="236"/>
      <c r="C34" s="79" t="s">
        <v>144</v>
      </c>
      <c r="D34" s="112" t="s">
        <v>232</v>
      </c>
      <c r="E34" s="121">
        <f>SUM(E6,E16,E20,E24,E27,E29)</f>
        <v>538614800</v>
      </c>
      <c r="F34" s="114" t="s">
        <v>231</v>
      </c>
      <c r="G34" s="112" t="s">
        <v>230</v>
      </c>
      <c r="H34" s="121">
        <f>SUM(H6,H16,H20,H24,H27,H29)</f>
        <v>539136031</v>
      </c>
      <c r="I34" s="114" t="s">
        <v>231</v>
      </c>
      <c r="J34" s="112" t="s">
        <v>230</v>
      </c>
      <c r="K34" s="150">
        <f>E34-H34</f>
        <v>-521231</v>
      </c>
      <c r="L34" s="52"/>
      <c r="M34" s="114" t="s">
        <v>231</v>
      </c>
      <c r="N34" s="27"/>
    </row>
    <row r="35" spans="1:14" ht="13.5" customHeight="1" thickBot="1" x14ac:dyDescent="0.2">
      <c r="A35" s="235"/>
      <c r="B35" s="234" t="s">
        <v>228</v>
      </c>
      <c r="C35" s="96" t="s">
        <v>141</v>
      </c>
      <c r="D35" s="78"/>
      <c r="E35" s="98" t="s">
        <v>0</v>
      </c>
      <c r="F35" s="100"/>
      <c r="G35" s="99"/>
      <c r="H35" s="98" t="s">
        <v>1</v>
      </c>
      <c r="I35" s="100"/>
      <c r="J35" s="99"/>
      <c r="K35" s="98" t="s">
        <v>2</v>
      </c>
      <c r="L35" s="98"/>
      <c r="M35" s="100"/>
      <c r="N35" s="101" t="s">
        <v>244</v>
      </c>
    </row>
    <row r="36" spans="1:14" ht="13.5" customHeight="1" x14ac:dyDescent="0.15">
      <c r="A36" s="235"/>
      <c r="B36" s="235"/>
      <c r="C36" s="13" t="s">
        <v>145</v>
      </c>
      <c r="D36" s="105" t="s">
        <v>232</v>
      </c>
      <c r="E36" s="106">
        <f>SUM(E37:E41)</f>
        <v>345800000</v>
      </c>
      <c r="F36" s="108" t="s">
        <v>231</v>
      </c>
      <c r="G36" s="105" t="s">
        <v>230</v>
      </c>
      <c r="H36" s="106">
        <f>SUM(H37:H41)</f>
        <v>336430090</v>
      </c>
      <c r="I36" s="108" t="s">
        <v>231</v>
      </c>
      <c r="J36" s="105" t="s">
        <v>230</v>
      </c>
      <c r="K36" s="149">
        <f t="shared" ref="K36:K67" si="3">E36-H36</f>
        <v>9369910</v>
      </c>
      <c r="L36" s="38"/>
      <c r="M36" s="108" t="s">
        <v>231</v>
      </c>
      <c r="N36" s="5"/>
    </row>
    <row r="37" spans="1:14" ht="13.5" customHeight="1" x14ac:dyDescent="0.15">
      <c r="A37" s="235"/>
      <c r="B37" s="235"/>
      <c r="C37" s="10" t="s">
        <v>146</v>
      </c>
      <c r="D37" s="47"/>
      <c r="E37" s="39">
        <v>292000000</v>
      </c>
      <c r="F37" s="43"/>
      <c r="G37" s="50"/>
      <c r="H37" s="39">
        <v>281299172</v>
      </c>
      <c r="I37" s="43"/>
      <c r="J37" s="50"/>
      <c r="K37" s="39">
        <f t="shared" si="3"/>
        <v>10700828</v>
      </c>
      <c r="L37" s="39"/>
      <c r="M37" s="43"/>
      <c r="N37" s="6"/>
    </row>
    <row r="38" spans="1:14" ht="13.5" customHeight="1" x14ac:dyDescent="0.15">
      <c r="A38" s="235"/>
      <c r="B38" s="235"/>
      <c r="C38" s="10" t="s">
        <v>147</v>
      </c>
      <c r="D38" s="47"/>
      <c r="E38" s="39">
        <v>49200000</v>
      </c>
      <c r="F38" s="43"/>
      <c r="G38" s="50"/>
      <c r="H38" s="39">
        <v>47605188</v>
      </c>
      <c r="I38" s="43"/>
      <c r="J38" s="50"/>
      <c r="K38" s="39">
        <f t="shared" si="3"/>
        <v>1594812</v>
      </c>
      <c r="L38" s="39"/>
      <c r="M38" s="43"/>
      <c r="N38" s="6"/>
    </row>
    <row r="39" spans="1:14" ht="13.5" customHeight="1" x14ac:dyDescent="0.15">
      <c r="A39" s="235"/>
      <c r="B39" s="235"/>
      <c r="C39" s="10" t="s">
        <v>148</v>
      </c>
      <c r="D39" s="47"/>
      <c r="E39" s="39">
        <v>3600000</v>
      </c>
      <c r="F39" s="43"/>
      <c r="G39" s="50"/>
      <c r="H39" s="39">
        <v>3368000</v>
      </c>
      <c r="I39" s="43"/>
      <c r="J39" s="50"/>
      <c r="K39" s="39">
        <f t="shared" si="3"/>
        <v>232000</v>
      </c>
      <c r="L39" s="39"/>
      <c r="M39" s="43"/>
      <c r="N39" s="6"/>
    </row>
    <row r="40" spans="1:14" ht="13.5" customHeight="1" x14ac:dyDescent="0.15">
      <c r="A40" s="235"/>
      <c r="B40" s="235"/>
      <c r="C40" s="10" t="s">
        <v>149</v>
      </c>
      <c r="D40" s="47"/>
      <c r="E40" s="39">
        <v>1000000</v>
      </c>
      <c r="F40" s="43"/>
      <c r="G40" s="50"/>
      <c r="H40" s="39">
        <v>4157730</v>
      </c>
      <c r="I40" s="43"/>
      <c r="J40" s="50"/>
      <c r="K40" s="39">
        <f t="shared" si="3"/>
        <v>-3157730</v>
      </c>
      <c r="L40" s="39"/>
      <c r="M40" s="43"/>
      <c r="N40" s="6"/>
    </row>
    <row r="41" spans="1:14" ht="13.5" customHeight="1" x14ac:dyDescent="0.15">
      <c r="A41" s="235"/>
      <c r="B41" s="235"/>
      <c r="C41" s="10" t="s">
        <v>150</v>
      </c>
      <c r="D41" s="47"/>
      <c r="E41" s="39">
        <v>0</v>
      </c>
      <c r="F41" s="43"/>
      <c r="G41" s="50"/>
      <c r="H41" s="39">
        <v>0</v>
      </c>
      <c r="I41" s="43"/>
      <c r="J41" s="50"/>
      <c r="K41" s="39">
        <f t="shared" si="3"/>
        <v>0</v>
      </c>
      <c r="L41" s="39"/>
      <c r="M41" s="43"/>
      <c r="N41" s="6"/>
    </row>
    <row r="42" spans="1:14" ht="13.5" customHeight="1" x14ac:dyDescent="0.15">
      <c r="A42" s="235"/>
      <c r="B42" s="235"/>
      <c r="C42" s="11" t="s">
        <v>151</v>
      </c>
      <c r="D42" s="105" t="s">
        <v>232</v>
      </c>
      <c r="E42" s="110">
        <f>SUM(E43:E65)</f>
        <v>116946000</v>
      </c>
      <c r="F42" s="108" t="s">
        <v>231</v>
      </c>
      <c r="G42" s="105" t="s">
        <v>230</v>
      </c>
      <c r="H42" s="110">
        <f>SUM(H43:H65)</f>
        <v>125265211</v>
      </c>
      <c r="I42" s="108" t="s">
        <v>231</v>
      </c>
      <c r="J42" s="105" t="s">
        <v>230</v>
      </c>
      <c r="K42" s="151">
        <f>SUM(J43:K65)</f>
        <v>-8319211</v>
      </c>
      <c r="L42" s="39"/>
      <c r="M42" s="108" t="s">
        <v>231</v>
      </c>
      <c r="N42" s="6"/>
    </row>
    <row r="43" spans="1:14" ht="13.5" customHeight="1" x14ac:dyDescent="0.15">
      <c r="A43" s="235"/>
      <c r="B43" s="235"/>
      <c r="C43" s="10" t="s">
        <v>152</v>
      </c>
      <c r="D43" s="47"/>
      <c r="E43" s="39">
        <v>5000000</v>
      </c>
      <c r="F43" s="43"/>
      <c r="G43" s="50"/>
      <c r="H43" s="39">
        <v>4802237</v>
      </c>
      <c r="I43" s="43"/>
      <c r="J43" s="50"/>
      <c r="K43" s="39">
        <f t="shared" si="3"/>
        <v>197763</v>
      </c>
      <c r="L43" s="39"/>
      <c r="M43" s="43"/>
      <c r="N43" s="6"/>
    </row>
    <row r="44" spans="1:14" ht="13.5" customHeight="1" x14ac:dyDescent="0.15">
      <c r="A44" s="235"/>
      <c r="B44" s="235"/>
      <c r="C44" s="10" t="s">
        <v>153</v>
      </c>
      <c r="D44" s="47"/>
      <c r="E44" s="39">
        <v>13780000</v>
      </c>
      <c r="F44" s="43"/>
      <c r="G44" s="50"/>
      <c r="H44" s="39">
        <v>12023290</v>
      </c>
      <c r="I44" s="43"/>
      <c r="J44" s="50"/>
      <c r="K44" s="39">
        <f t="shared" si="3"/>
        <v>1756710</v>
      </c>
      <c r="L44" s="39"/>
      <c r="M44" s="43"/>
      <c r="N44" s="6"/>
    </row>
    <row r="45" spans="1:14" ht="13.5" customHeight="1" x14ac:dyDescent="0.15">
      <c r="A45" s="235"/>
      <c r="B45" s="235"/>
      <c r="C45" s="10" t="s">
        <v>154</v>
      </c>
      <c r="D45" s="47"/>
      <c r="E45" s="39">
        <v>2000000</v>
      </c>
      <c r="F45" s="43"/>
      <c r="G45" s="50"/>
      <c r="H45" s="39">
        <v>3568293</v>
      </c>
      <c r="I45" s="43"/>
      <c r="J45" s="50"/>
      <c r="K45" s="39">
        <f t="shared" si="3"/>
        <v>-1568293</v>
      </c>
      <c r="L45" s="39"/>
      <c r="M45" s="43"/>
      <c r="N45" s="6"/>
    </row>
    <row r="46" spans="1:14" ht="13.5" customHeight="1" x14ac:dyDescent="0.15">
      <c r="A46" s="235"/>
      <c r="B46" s="235"/>
      <c r="C46" s="10" t="s">
        <v>155</v>
      </c>
      <c r="D46" s="47"/>
      <c r="E46" s="39">
        <v>38000000</v>
      </c>
      <c r="F46" s="43"/>
      <c r="G46" s="50"/>
      <c r="H46" s="39">
        <v>37155950</v>
      </c>
      <c r="I46" s="43"/>
      <c r="J46" s="50"/>
      <c r="K46" s="39">
        <f t="shared" si="3"/>
        <v>844050</v>
      </c>
      <c r="L46" s="39"/>
      <c r="M46" s="43"/>
      <c r="N46" s="6"/>
    </row>
    <row r="47" spans="1:14" ht="13.5" customHeight="1" x14ac:dyDescent="0.15">
      <c r="A47" s="235"/>
      <c r="B47" s="235"/>
      <c r="C47" s="181" t="s">
        <v>300</v>
      </c>
      <c r="D47" s="47"/>
      <c r="E47" s="39">
        <v>338000</v>
      </c>
      <c r="F47" s="43"/>
      <c r="G47" s="50"/>
      <c r="H47" s="39">
        <v>248606</v>
      </c>
      <c r="I47" s="43"/>
      <c r="J47" s="50"/>
      <c r="K47" s="39">
        <f t="shared" si="3"/>
        <v>89394</v>
      </c>
      <c r="L47" s="39"/>
      <c r="M47" s="43"/>
      <c r="N47" s="6"/>
    </row>
    <row r="48" spans="1:14" ht="13.5" customHeight="1" x14ac:dyDescent="0.15">
      <c r="A48" s="235"/>
      <c r="B48" s="235"/>
      <c r="C48" s="10" t="s">
        <v>156</v>
      </c>
      <c r="D48" s="47"/>
      <c r="E48" s="39">
        <v>1200000</v>
      </c>
      <c r="F48" s="43"/>
      <c r="G48" s="50"/>
      <c r="H48" s="39">
        <v>846458</v>
      </c>
      <c r="I48" s="43"/>
      <c r="J48" s="50"/>
      <c r="K48" s="39">
        <f t="shared" si="3"/>
        <v>353542</v>
      </c>
      <c r="L48" s="39"/>
      <c r="M48" s="43"/>
      <c r="N48" s="6"/>
    </row>
    <row r="49" spans="1:14" ht="13.5" customHeight="1" x14ac:dyDescent="0.15">
      <c r="A49" s="235"/>
      <c r="B49" s="235"/>
      <c r="C49" s="10" t="s">
        <v>157</v>
      </c>
      <c r="D49" s="47"/>
      <c r="E49" s="39">
        <v>2200000</v>
      </c>
      <c r="F49" s="43"/>
      <c r="G49" s="50"/>
      <c r="H49" s="39">
        <v>2889761</v>
      </c>
      <c r="I49" s="43"/>
      <c r="J49" s="50"/>
      <c r="K49" s="39">
        <f t="shared" si="3"/>
        <v>-689761</v>
      </c>
      <c r="L49" s="39"/>
      <c r="M49" s="43"/>
      <c r="N49" s="6"/>
    </row>
    <row r="50" spans="1:14" ht="13.5" customHeight="1" x14ac:dyDescent="0.15">
      <c r="A50" s="235"/>
      <c r="B50" s="235"/>
      <c r="C50" s="10" t="s">
        <v>311</v>
      </c>
      <c r="D50" s="47"/>
      <c r="E50" s="39">
        <v>11328000</v>
      </c>
      <c r="F50" s="43"/>
      <c r="G50" s="50"/>
      <c r="H50" s="39">
        <v>12195136</v>
      </c>
      <c r="I50" s="43"/>
      <c r="J50" s="50"/>
      <c r="K50" s="39">
        <f t="shared" si="3"/>
        <v>-867136</v>
      </c>
      <c r="L50" s="39"/>
      <c r="M50" s="43"/>
      <c r="N50" s="6"/>
    </row>
    <row r="51" spans="1:14" ht="13.5" customHeight="1" x14ac:dyDescent="0.15">
      <c r="A51" s="235"/>
      <c r="B51" s="235"/>
      <c r="C51" s="10" t="s">
        <v>158</v>
      </c>
      <c r="D51" s="47"/>
      <c r="E51" s="39">
        <v>800000</v>
      </c>
      <c r="F51" s="43"/>
      <c r="G51" s="50"/>
      <c r="H51" s="39">
        <v>996720</v>
      </c>
      <c r="I51" s="43"/>
      <c r="J51" s="50"/>
      <c r="K51" s="39">
        <f t="shared" si="3"/>
        <v>-196720</v>
      </c>
      <c r="L51" s="39"/>
      <c r="M51" s="43"/>
      <c r="N51" s="6"/>
    </row>
    <row r="52" spans="1:14" ht="13.5" customHeight="1" x14ac:dyDescent="0.15">
      <c r="A52" s="235"/>
      <c r="B52" s="235"/>
      <c r="C52" s="10" t="s">
        <v>159</v>
      </c>
      <c r="D52" s="47"/>
      <c r="E52" s="39">
        <v>6720000</v>
      </c>
      <c r="F52" s="43"/>
      <c r="G52" s="50"/>
      <c r="H52" s="39">
        <v>7289946</v>
      </c>
      <c r="I52" s="43"/>
      <c r="J52" s="50"/>
      <c r="K52" s="39">
        <f t="shared" si="3"/>
        <v>-569946</v>
      </c>
      <c r="L52" s="39"/>
      <c r="M52" s="43"/>
      <c r="N52" s="6"/>
    </row>
    <row r="53" spans="1:14" ht="13.5" customHeight="1" x14ac:dyDescent="0.15">
      <c r="A53" s="235"/>
      <c r="B53" s="235"/>
      <c r="C53" s="10" t="s">
        <v>160</v>
      </c>
      <c r="D53" s="47"/>
      <c r="E53" s="39">
        <v>1120000</v>
      </c>
      <c r="F53" s="43"/>
      <c r="G53" s="50"/>
      <c r="H53" s="39">
        <v>892361</v>
      </c>
      <c r="I53" s="43"/>
      <c r="J53" s="50"/>
      <c r="K53" s="39">
        <f t="shared" si="3"/>
        <v>227639</v>
      </c>
      <c r="L53" s="39"/>
      <c r="M53" s="43"/>
      <c r="N53" s="6"/>
    </row>
    <row r="54" spans="1:14" ht="13.5" customHeight="1" x14ac:dyDescent="0.15">
      <c r="A54" s="235"/>
      <c r="B54" s="235"/>
      <c r="C54" s="10" t="s">
        <v>161</v>
      </c>
      <c r="D54" s="47"/>
      <c r="E54" s="39">
        <v>900000</v>
      </c>
      <c r="F54" s="43"/>
      <c r="G54" s="50"/>
      <c r="H54" s="39">
        <v>1325390</v>
      </c>
      <c r="I54" s="43"/>
      <c r="J54" s="50"/>
      <c r="K54" s="39">
        <f t="shared" si="3"/>
        <v>-425390</v>
      </c>
      <c r="L54" s="39"/>
      <c r="M54" s="43"/>
      <c r="N54" s="198"/>
    </row>
    <row r="55" spans="1:14" ht="13.5" customHeight="1" x14ac:dyDescent="0.15">
      <c r="A55" s="235"/>
      <c r="B55" s="235"/>
      <c r="C55" s="10" t="s">
        <v>274</v>
      </c>
      <c r="D55" s="47"/>
      <c r="E55" s="39">
        <v>400000</v>
      </c>
      <c r="F55" s="43"/>
      <c r="G55" s="50"/>
      <c r="H55" s="39">
        <v>411362</v>
      </c>
      <c r="I55" s="43"/>
      <c r="J55" s="50"/>
      <c r="K55" s="39">
        <f t="shared" si="3"/>
        <v>-11362</v>
      </c>
      <c r="L55" s="39"/>
      <c r="M55" s="43"/>
      <c r="N55" s="6"/>
    </row>
    <row r="56" spans="1:14" ht="13.5" customHeight="1" x14ac:dyDescent="0.15">
      <c r="A56" s="235"/>
      <c r="B56" s="235"/>
      <c r="C56" s="10" t="s">
        <v>162</v>
      </c>
      <c r="D56" s="47"/>
      <c r="E56" s="39">
        <v>960000</v>
      </c>
      <c r="F56" s="43"/>
      <c r="G56" s="50"/>
      <c r="H56" s="39">
        <v>614216</v>
      </c>
      <c r="I56" s="43"/>
      <c r="J56" s="50"/>
      <c r="K56" s="39">
        <f t="shared" si="3"/>
        <v>345784</v>
      </c>
      <c r="L56" s="39"/>
      <c r="M56" s="43"/>
      <c r="N56" s="6"/>
    </row>
    <row r="57" spans="1:14" ht="13.5" customHeight="1" x14ac:dyDescent="0.15">
      <c r="A57" s="235"/>
      <c r="B57" s="235"/>
      <c r="C57" s="10" t="s">
        <v>286</v>
      </c>
      <c r="D57" s="47"/>
      <c r="E57" s="39">
        <v>10000</v>
      </c>
      <c r="F57" s="43"/>
      <c r="G57" s="50"/>
      <c r="H57" s="39">
        <v>800</v>
      </c>
      <c r="I57" s="43"/>
      <c r="J57" s="50"/>
      <c r="K57" s="39">
        <f t="shared" si="3"/>
        <v>9200</v>
      </c>
      <c r="L57" s="39"/>
      <c r="M57" s="43"/>
      <c r="N57" s="6"/>
    </row>
    <row r="58" spans="1:14" ht="13.5" customHeight="1" x14ac:dyDescent="0.15">
      <c r="A58" s="235"/>
      <c r="B58" s="235"/>
      <c r="C58" s="10" t="s">
        <v>163</v>
      </c>
      <c r="D58" s="47"/>
      <c r="E58" s="39">
        <v>650000</v>
      </c>
      <c r="F58" s="43"/>
      <c r="G58" s="50"/>
      <c r="H58" s="39">
        <v>548843</v>
      </c>
      <c r="I58" s="43"/>
      <c r="J58" s="50"/>
      <c r="K58" s="39">
        <f t="shared" si="3"/>
        <v>101157</v>
      </c>
      <c r="L58" s="39"/>
      <c r="M58" s="43"/>
      <c r="N58" s="6"/>
    </row>
    <row r="59" spans="1:14" ht="13.5" customHeight="1" x14ac:dyDescent="0.15">
      <c r="A59" s="235"/>
      <c r="B59" s="235"/>
      <c r="C59" s="10" t="s">
        <v>164</v>
      </c>
      <c r="D59" s="47"/>
      <c r="E59" s="39">
        <v>680000</v>
      </c>
      <c r="F59" s="43"/>
      <c r="G59" s="50"/>
      <c r="H59" s="39">
        <v>687685</v>
      </c>
      <c r="I59" s="43"/>
      <c r="J59" s="50"/>
      <c r="K59" s="39">
        <f t="shared" si="3"/>
        <v>-7685</v>
      </c>
      <c r="L59" s="39"/>
      <c r="M59" s="43"/>
      <c r="N59" s="6"/>
    </row>
    <row r="60" spans="1:14" ht="13.5" customHeight="1" x14ac:dyDescent="0.15">
      <c r="A60" s="235"/>
      <c r="B60" s="235"/>
      <c r="C60" s="10" t="s">
        <v>165</v>
      </c>
      <c r="D60" s="47"/>
      <c r="E60" s="39">
        <v>160000</v>
      </c>
      <c r="F60" s="43"/>
      <c r="G60" s="50"/>
      <c r="H60" s="39">
        <v>92584</v>
      </c>
      <c r="I60" s="43"/>
      <c r="J60" s="50"/>
      <c r="K60" s="39">
        <f t="shared" si="3"/>
        <v>67416</v>
      </c>
      <c r="L60" s="39"/>
      <c r="M60" s="43"/>
      <c r="N60" s="6"/>
    </row>
    <row r="61" spans="1:14" ht="13.5" customHeight="1" x14ac:dyDescent="0.15">
      <c r="A61" s="235"/>
      <c r="B61" s="235"/>
      <c r="C61" s="10" t="s">
        <v>166</v>
      </c>
      <c r="D61" s="47"/>
      <c r="E61" s="39">
        <v>600000</v>
      </c>
      <c r="F61" s="43"/>
      <c r="G61" s="50"/>
      <c r="H61" s="39">
        <v>664382</v>
      </c>
      <c r="I61" s="43"/>
      <c r="J61" s="50"/>
      <c r="K61" s="39">
        <f t="shared" si="3"/>
        <v>-64382</v>
      </c>
      <c r="L61" s="39"/>
      <c r="M61" s="43"/>
      <c r="N61" s="6"/>
    </row>
    <row r="62" spans="1:14" ht="13.5" customHeight="1" x14ac:dyDescent="0.15">
      <c r="A62" s="235"/>
      <c r="B62" s="235"/>
      <c r="C62" s="10" t="s">
        <v>167</v>
      </c>
      <c r="D62" s="47"/>
      <c r="E62" s="39">
        <v>5000000</v>
      </c>
      <c r="F62" s="43"/>
      <c r="G62" s="50"/>
      <c r="H62" s="39">
        <v>5725802</v>
      </c>
      <c r="I62" s="43"/>
      <c r="J62" s="50"/>
      <c r="K62" s="39">
        <f t="shared" si="3"/>
        <v>-725802</v>
      </c>
      <c r="L62" s="39"/>
      <c r="M62" s="43"/>
      <c r="N62" s="6"/>
    </row>
    <row r="63" spans="1:14" ht="13.5" customHeight="1" x14ac:dyDescent="0.15">
      <c r="A63" s="235"/>
      <c r="B63" s="235"/>
      <c r="C63" s="10" t="s">
        <v>168</v>
      </c>
      <c r="D63" s="47"/>
      <c r="E63" s="39">
        <v>2000000</v>
      </c>
      <c r="F63" s="43"/>
      <c r="G63" s="50"/>
      <c r="H63" s="39">
        <v>1894864</v>
      </c>
      <c r="I63" s="43"/>
      <c r="J63" s="50"/>
      <c r="K63" s="39">
        <f t="shared" si="3"/>
        <v>105136</v>
      </c>
      <c r="L63" s="39"/>
      <c r="M63" s="43"/>
      <c r="N63" s="6"/>
    </row>
    <row r="64" spans="1:14" ht="13.5" customHeight="1" x14ac:dyDescent="0.15">
      <c r="A64" s="235"/>
      <c r="B64" s="235"/>
      <c r="C64" s="10" t="s">
        <v>169</v>
      </c>
      <c r="D64" s="47"/>
      <c r="E64" s="39">
        <v>23000000</v>
      </c>
      <c r="F64" s="43"/>
      <c r="G64" s="50"/>
      <c r="H64" s="39">
        <v>30244695</v>
      </c>
      <c r="I64" s="43"/>
      <c r="J64" s="50"/>
      <c r="K64" s="39">
        <f t="shared" si="3"/>
        <v>-7244695</v>
      </c>
      <c r="L64" s="39"/>
      <c r="M64" s="43"/>
      <c r="N64" s="6"/>
    </row>
    <row r="65" spans="1:14" ht="13.5" customHeight="1" x14ac:dyDescent="0.15">
      <c r="A65" s="235"/>
      <c r="B65" s="235"/>
      <c r="C65" s="10" t="s">
        <v>170</v>
      </c>
      <c r="D65" s="47"/>
      <c r="E65" s="39">
        <v>100000</v>
      </c>
      <c r="F65" s="43"/>
      <c r="G65" s="50"/>
      <c r="H65" s="39">
        <v>145830</v>
      </c>
      <c r="I65" s="43"/>
      <c r="J65" s="50"/>
      <c r="K65" s="39">
        <f t="shared" si="3"/>
        <v>-45830</v>
      </c>
      <c r="L65" s="39"/>
      <c r="M65" s="43"/>
      <c r="N65" s="6"/>
    </row>
    <row r="66" spans="1:14" ht="13.5" customHeight="1" x14ac:dyDescent="0.15">
      <c r="A66" s="235"/>
      <c r="B66" s="235"/>
      <c r="C66" s="11" t="s">
        <v>171</v>
      </c>
      <c r="D66" s="105" t="s">
        <v>232</v>
      </c>
      <c r="E66" s="110">
        <f>SUM(E67,事業活動収支計算書②!E3:E22)</f>
        <v>74441502</v>
      </c>
      <c r="F66" s="108" t="s">
        <v>231</v>
      </c>
      <c r="G66" s="105" t="s">
        <v>230</v>
      </c>
      <c r="H66" s="110">
        <f>SUM(H67,事業活動収支計算書②!H3:H22)</f>
        <v>79074256</v>
      </c>
      <c r="I66" s="108" t="s">
        <v>231</v>
      </c>
      <c r="J66" s="105" t="s">
        <v>230</v>
      </c>
      <c r="K66" s="110">
        <f t="shared" si="3"/>
        <v>-4632754</v>
      </c>
      <c r="L66" s="39"/>
      <c r="M66" s="108" t="s">
        <v>231</v>
      </c>
      <c r="N66" s="6"/>
    </row>
    <row r="67" spans="1:14" ht="13.5" customHeight="1" thickBot="1" x14ac:dyDescent="0.2">
      <c r="A67" s="236"/>
      <c r="B67" s="236"/>
      <c r="C67" s="20" t="s">
        <v>172</v>
      </c>
      <c r="D67" s="48"/>
      <c r="E67" s="40">
        <v>1300000</v>
      </c>
      <c r="F67" s="44"/>
      <c r="G67" s="51"/>
      <c r="H67" s="40">
        <v>1371456</v>
      </c>
      <c r="I67" s="44"/>
      <c r="J67" s="51"/>
      <c r="K67" s="40">
        <f t="shared" si="3"/>
        <v>-71456</v>
      </c>
      <c r="L67" s="40"/>
      <c r="M67" s="44"/>
      <c r="N67" s="4"/>
    </row>
  </sheetData>
  <mergeCells count="7">
    <mergeCell ref="A5:A67"/>
    <mergeCell ref="C1:N1"/>
    <mergeCell ref="C2:N2"/>
    <mergeCell ref="C3:N3"/>
    <mergeCell ref="B5:B34"/>
    <mergeCell ref="B35:B67"/>
    <mergeCell ref="D5:F5"/>
  </mergeCells>
  <phoneticPr fontId="1"/>
  <pageMargins left="0.43307086614173229" right="0.19685039370078741" top="0.55118110236220474" bottom="0.55118110236220474" header="0.31496062992125984" footer="0.31496062992125984"/>
  <pageSetup paperSize="9" scale="89" orientation="portrait" r:id="rId1"/>
  <headerFooter>
    <oddFooter xml:space="preserve">&amp;C6
&amp;12 &amp;11
</oddFooter>
  </headerFooter>
  <rowBreaks count="1" manualBreakCount="1">
    <brk id="69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77"/>
  <sheetViews>
    <sheetView view="pageBreakPreview" topLeftCell="A55" zoomScaleNormal="100" zoomScaleSheetLayoutView="100" workbookViewId="0">
      <selection activeCell="H65" sqref="H65"/>
    </sheetView>
  </sheetViews>
  <sheetFormatPr defaultRowHeight="13.5" x14ac:dyDescent="0.15"/>
  <cols>
    <col min="1" max="2" width="5" customWidth="1"/>
    <col min="3" max="3" width="32.375" customWidth="1"/>
    <col min="4" max="4" width="1.25" customWidth="1"/>
    <col min="5" max="5" width="16.75" customWidth="1"/>
    <col min="6" max="7" width="1.25" customWidth="1"/>
    <col min="8" max="8" width="16.5" customWidth="1"/>
    <col min="9" max="10" width="1.25" customWidth="1"/>
    <col min="11" max="11" width="16.375" customWidth="1"/>
    <col min="12" max="12" width="1.25" customWidth="1"/>
    <col min="13" max="13" width="14.875" customWidth="1"/>
  </cols>
  <sheetData>
    <row r="1" spans="1:13" ht="14.25" thickBot="1" x14ac:dyDescent="0.2">
      <c r="C1" s="3"/>
      <c r="D1" s="3"/>
      <c r="E1" s="3"/>
      <c r="F1" s="3"/>
      <c r="G1" s="3"/>
      <c r="H1" s="3"/>
      <c r="I1" s="3"/>
      <c r="J1" s="3"/>
      <c r="K1" s="3"/>
      <c r="L1" s="3"/>
      <c r="M1" s="15" t="s">
        <v>121</v>
      </c>
    </row>
    <row r="2" spans="1:13" ht="15.75" customHeight="1" x14ac:dyDescent="0.15">
      <c r="A2" s="249" t="s">
        <v>224</v>
      </c>
      <c r="B2" s="234" t="s">
        <v>222</v>
      </c>
      <c r="C2" s="21" t="s">
        <v>141</v>
      </c>
      <c r="D2" s="257" t="s">
        <v>0</v>
      </c>
      <c r="E2" s="258"/>
      <c r="F2" s="259"/>
      <c r="G2" s="49"/>
      <c r="H2" s="37" t="s">
        <v>1</v>
      </c>
      <c r="I2" s="41"/>
      <c r="J2" s="49"/>
      <c r="K2" s="37" t="s">
        <v>2</v>
      </c>
      <c r="L2" s="41"/>
      <c r="M2" s="22" t="s">
        <v>244</v>
      </c>
    </row>
    <row r="3" spans="1:13" ht="15.75" customHeight="1" x14ac:dyDescent="0.15">
      <c r="A3" s="250"/>
      <c r="B3" s="235"/>
      <c r="C3" s="12" t="s">
        <v>173</v>
      </c>
      <c r="D3" s="53"/>
      <c r="E3" s="38">
        <v>1500000</v>
      </c>
      <c r="F3" s="38"/>
      <c r="G3" s="45"/>
      <c r="H3" s="38">
        <v>2085582</v>
      </c>
      <c r="I3" s="42"/>
      <c r="J3" s="45"/>
      <c r="K3" s="38">
        <f t="shared" ref="K3:K24" si="0">E3-H3</f>
        <v>-585582</v>
      </c>
      <c r="L3" s="42"/>
      <c r="M3" s="5"/>
    </row>
    <row r="4" spans="1:13" ht="15.75" customHeight="1" x14ac:dyDescent="0.15">
      <c r="A4" s="250"/>
      <c r="B4" s="235"/>
      <c r="C4" s="12" t="s">
        <v>174</v>
      </c>
      <c r="D4" s="53"/>
      <c r="E4" s="39">
        <v>60000</v>
      </c>
      <c r="F4" s="39"/>
      <c r="G4" s="50"/>
      <c r="H4" s="39">
        <v>35160</v>
      </c>
      <c r="I4" s="43"/>
      <c r="J4" s="50"/>
      <c r="K4" s="39">
        <f t="shared" si="0"/>
        <v>24840</v>
      </c>
      <c r="L4" s="43"/>
      <c r="M4" s="6"/>
    </row>
    <row r="5" spans="1:13" ht="15.75" customHeight="1" x14ac:dyDescent="0.15">
      <c r="A5" s="250"/>
      <c r="B5" s="235"/>
      <c r="C5" s="12" t="s">
        <v>175</v>
      </c>
      <c r="D5" s="53"/>
      <c r="E5" s="39">
        <v>150000</v>
      </c>
      <c r="F5" s="39"/>
      <c r="G5" s="50"/>
      <c r="H5" s="39">
        <v>143616</v>
      </c>
      <c r="I5" s="43"/>
      <c r="J5" s="50"/>
      <c r="K5" s="39">
        <f t="shared" si="0"/>
        <v>6384</v>
      </c>
      <c r="L5" s="43"/>
      <c r="M5" s="6"/>
    </row>
    <row r="6" spans="1:13" ht="15.75" customHeight="1" x14ac:dyDescent="0.15">
      <c r="A6" s="250"/>
      <c r="B6" s="235"/>
      <c r="C6" s="12" t="s">
        <v>176</v>
      </c>
      <c r="D6" s="53"/>
      <c r="E6" s="39">
        <v>600000</v>
      </c>
      <c r="F6" s="39"/>
      <c r="G6" s="50"/>
      <c r="H6" s="39">
        <v>497010</v>
      </c>
      <c r="I6" s="43"/>
      <c r="J6" s="50"/>
      <c r="K6" s="39">
        <f t="shared" si="0"/>
        <v>102990</v>
      </c>
      <c r="L6" s="43"/>
      <c r="M6" s="6"/>
    </row>
    <row r="7" spans="1:13" ht="15.75" customHeight="1" x14ac:dyDescent="0.15">
      <c r="A7" s="250"/>
      <c r="B7" s="235"/>
      <c r="C7" s="12" t="s">
        <v>177</v>
      </c>
      <c r="D7" s="53"/>
      <c r="E7" s="39">
        <v>500000</v>
      </c>
      <c r="F7" s="39"/>
      <c r="G7" s="50"/>
      <c r="H7" s="39">
        <v>528691</v>
      </c>
      <c r="I7" s="43"/>
      <c r="J7" s="50"/>
      <c r="K7" s="39">
        <f t="shared" si="0"/>
        <v>-28691</v>
      </c>
      <c r="L7" s="43"/>
      <c r="M7" s="6"/>
    </row>
    <row r="8" spans="1:13" ht="15.75" customHeight="1" x14ac:dyDescent="0.15">
      <c r="A8" s="250"/>
      <c r="B8" s="235"/>
      <c r="C8" s="12" t="s">
        <v>178</v>
      </c>
      <c r="D8" s="53"/>
      <c r="E8" s="39">
        <v>500000</v>
      </c>
      <c r="F8" s="39"/>
      <c r="G8" s="50"/>
      <c r="H8" s="39">
        <v>412214</v>
      </c>
      <c r="I8" s="43"/>
      <c r="J8" s="50"/>
      <c r="K8" s="39">
        <f t="shared" si="0"/>
        <v>87786</v>
      </c>
      <c r="L8" s="43"/>
      <c r="M8" s="6"/>
    </row>
    <row r="9" spans="1:13" ht="15.75" customHeight="1" x14ac:dyDescent="0.15">
      <c r="A9" s="250"/>
      <c r="B9" s="235"/>
      <c r="C9" s="12" t="s">
        <v>179</v>
      </c>
      <c r="D9" s="53"/>
      <c r="E9" s="39">
        <v>120000</v>
      </c>
      <c r="F9" s="39"/>
      <c r="G9" s="50"/>
      <c r="H9" s="39">
        <v>82500</v>
      </c>
      <c r="I9" s="43"/>
      <c r="J9" s="50"/>
      <c r="K9" s="39">
        <f t="shared" si="0"/>
        <v>37500</v>
      </c>
      <c r="L9" s="43"/>
      <c r="M9" s="6"/>
    </row>
    <row r="10" spans="1:13" ht="15.75" customHeight="1" x14ac:dyDescent="0.15">
      <c r="A10" s="250"/>
      <c r="B10" s="235"/>
      <c r="C10" s="12" t="s">
        <v>180</v>
      </c>
      <c r="D10" s="53"/>
      <c r="E10" s="39">
        <v>4000000</v>
      </c>
      <c r="F10" s="39"/>
      <c r="G10" s="50"/>
      <c r="H10" s="39">
        <v>7222235</v>
      </c>
      <c r="I10" s="43"/>
      <c r="J10" s="50"/>
      <c r="K10" s="39">
        <f t="shared" si="0"/>
        <v>-3222235</v>
      </c>
      <c r="L10" s="43"/>
      <c r="M10" s="6"/>
    </row>
    <row r="11" spans="1:13" ht="15.75" customHeight="1" x14ac:dyDescent="0.15">
      <c r="A11" s="250"/>
      <c r="B11" s="235"/>
      <c r="C11" s="12" t="s">
        <v>181</v>
      </c>
      <c r="D11" s="53"/>
      <c r="E11" s="39">
        <v>2200000</v>
      </c>
      <c r="F11" s="39"/>
      <c r="G11" s="50"/>
      <c r="H11" s="39">
        <v>2300570</v>
      </c>
      <c r="I11" s="43"/>
      <c r="J11" s="50"/>
      <c r="K11" s="39">
        <f t="shared" si="0"/>
        <v>-100570</v>
      </c>
      <c r="L11" s="43"/>
      <c r="M11" s="6"/>
    </row>
    <row r="12" spans="1:13" ht="15.75" customHeight="1" x14ac:dyDescent="0.15">
      <c r="A12" s="250"/>
      <c r="B12" s="235"/>
      <c r="C12" s="12" t="s">
        <v>182</v>
      </c>
      <c r="D12" s="53"/>
      <c r="E12" s="38">
        <v>1000000</v>
      </c>
      <c r="F12" s="38"/>
      <c r="G12" s="45"/>
      <c r="H12" s="38">
        <v>1270633</v>
      </c>
      <c r="I12" s="42"/>
      <c r="J12" s="45"/>
      <c r="K12" s="38">
        <f t="shared" si="0"/>
        <v>-270633</v>
      </c>
      <c r="L12" s="42"/>
      <c r="M12" s="5"/>
    </row>
    <row r="13" spans="1:13" ht="15.75" customHeight="1" x14ac:dyDescent="0.15">
      <c r="A13" s="250"/>
      <c r="B13" s="235"/>
      <c r="C13" s="12" t="s">
        <v>183</v>
      </c>
      <c r="D13" s="53"/>
      <c r="E13" s="39">
        <v>150000</v>
      </c>
      <c r="F13" s="39"/>
      <c r="G13" s="50"/>
      <c r="H13" s="160">
        <v>136400</v>
      </c>
      <c r="I13" s="43"/>
      <c r="J13" s="50"/>
      <c r="K13" s="39">
        <f t="shared" si="0"/>
        <v>13600</v>
      </c>
      <c r="L13" s="43"/>
      <c r="M13" s="6"/>
    </row>
    <row r="14" spans="1:13" ht="15.75" customHeight="1" x14ac:dyDescent="0.15">
      <c r="A14" s="250"/>
      <c r="B14" s="235"/>
      <c r="C14" s="12" t="s">
        <v>184</v>
      </c>
      <c r="D14" s="53"/>
      <c r="E14" s="39">
        <v>120000</v>
      </c>
      <c r="F14" s="39"/>
      <c r="G14" s="50"/>
      <c r="H14" s="39">
        <v>134400</v>
      </c>
      <c r="I14" s="43"/>
      <c r="J14" s="50"/>
      <c r="K14" s="39">
        <f t="shared" si="0"/>
        <v>-14400</v>
      </c>
      <c r="L14" s="43"/>
      <c r="M14" s="6"/>
    </row>
    <row r="15" spans="1:13" ht="15.75" customHeight="1" x14ac:dyDescent="0.15">
      <c r="A15" s="250"/>
      <c r="B15" s="235"/>
      <c r="C15" s="12" t="s">
        <v>185</v>
      </c>
      <c r="D15" s="53"/>
      <c r="E15" s="39">
        <v>1200000</v>
      </c>
      <c r="F15" s="39"/>
      <c r="G15" s="50"/>
      <c r="H15" s="39">
        <v>1050580</v>
      </c>
      <c r="I15" s="43"/>
      <c r="J15" s="50"/>
      <c r="K15" s="39">
        <f t="shared" si="0"/>
        <v>149420</v>
      </c>
      <c r="L15" s="43"/>
      <c r="M15" s="6"/>
    </row>
    <row r="16" spans="1:13" ht="15.75" customHeight="1" x14ac:dyDescent="0.15">
      <c r="A16" s="250"/>
      <c r="B16" s="235"/>
      <c r="C16" s="12" t="s">
        <v>287</v>
      </c>
      <c r="D16" s="53"/>
      <c r="E16" s="39">
        <v>10000</v>
      </c>
      <c r="F16" s="39"/>
      <c r="G16" s="50"/>
      <c r="H16" s="39">
        <v>0</v>
      </c>
      <c r="I16" s="43"/>
      <c r="J16" s="50"/>
      <c r="K16" s="39">
        <f t="shared" si="0"/>
        <v>10000</v>
      </c>
      <c r="L16" s="43"/>
      <c r="M16" s="6"/>
    </row>
    <row r="17" spans="1:17" ht="15.75" customHeight="1" x14ac:dyDescent="0.15">
      <c r="A17" s="250"/>
      <c r="B17" s="235"/>
      <c r="C17" s="12" t="s">
        <v>186</v>
      </c>
      <c r="D17" s="53"/>
      <c r="E17" s="39">
        <v>400000</v>
      </c>
      <c r="F17" s="39"/>
      <c r="G17" s="50"/>
      <c r="H17" s="39">
        <v>247693</v>
      </c>
      <c r="I17" s="43"/>
      <c r="J17" s="50"/>
      <c r="K17" s="39">
        <f t="shared" si="0"/>
        <v>152307</v>
      </c>
      <c r="L17" s="43"/>
      <c r="M17" s="6"/>
    </row>
    <row r="18" spans="1:17" ht="15.75" customHeight="1" x14ac:dyDescent="0.15">
      <c r="A18" s="250"/>
      <c r="B18" s="235"/>
      <c r="C18" s="12" t="s">
        <v>187</v>
      </c>
      <c r="D18" s="53"/>
      <c r="E18" s="39">
        <v>8500000</v>
      </c>
      <c r="F18" s="39"/>
      <c r="G18" s="50"/>
      <c r="H18" s="39">
        <v>8190692</v>
      </c>
      <c r="I18" s="43"/>
      <c r="J18" s="50"/>
      <c r="K18" s="39">
        <f t="shared" si="0"/>
        <v>309308</v>
      </c>
      <c r="L18" s="43"/>
      <c r="M18" s="6"/>
    </row>
    <row r="19" spans="1:17" ht="15.75" customHeight="1" x14ac:dyDescent="0.15">
      <c r="A19" s="250"/>
      <c r="B19" s="235"/>
      <c r="C19" s="12" t="s">
        <v>188</v>
      </c>
      <c r="D19" s="53"/>
      <c r="E19" s="39">
        <v>2100000</v>
      </c>
      <c r="F19" s="39"/>
      <c r="G19" s="50"/>
      <c r="H19" s="39">
        <v>2027490</v>
      </c>
      <c r="I19" s="43"/>
      <c r="J19" s="50"/>
      <c r="K19" s="39">
        <f t="shared" si="0"/>
        <v>72510</v>
      </c>
      <c r="L19" s="43"/>
      <c r="M19" s="6"/>
      <c r="Q19" t="s">
        <v>242</v>
      </c>
    </row>
    <row r="20" spans="1:17" ht="15.75" customHeight="1" x14ac:dyDescent="0.15">
      <c r="A20" s="250"/>
      <c r="B20" s="235"/>
      <c r="C20" s="12" t="s">
        <v>189</v>
      </c>
      <c r="D20" s="53"/>
      <c r="E20" s="39">
        <v>340000</v>
      </c>
      <c r="F20" s="39"/>
      <c r="G20" s="50"/>
      <c r="H20" s="39">
        <v>503694</v>
      </c>
      <c r="I20" s="43"/>
      <c r="J20" s="50"/>
      <c r="K20" s="39">
        <f t="shared" si="0"/>
        <v>-163694</v>
      </c>
      <c r="L20" s="43"/>
      <c r="M20" s="6"/>
    </row>
    <row r="21" spans="1:17" ht="15.75" customHeight="1" x14ac:dyDescent="0.15">
      <c r="A21" s="250"/>
      <c r="B21" s="235"/>
      <c r="C21" s="12" t="s">
        <v>190</v>
      </c>
      <c r="D21" s="53"/>
      <c r="E21" s="39">
        <v>49641502</v>
      </c>
      <c r="F21" s="39"/>
      <c r="G21" s="50"/>
      <c r="H21" s="160">
        <v>50818142</v>
      </c>
      <c r="I21" s="43"/>
      <c r="J21" s="50"/>
      <c r="K21" s="39">
        <f t="shared" si="0"/>
        <v>-1176640</v>
      </c>
      <c r="L21" s="43"/>
      <c r="M21" s="6"/>
      <c r="O21" s="25"/>
    </row>
    <row r="22" spans="1:17" ht="15.75" customHeight="1" x14ac:dyDescent="0.15">
      <c r="A22" s="250"/>
      <c r="B22" s="235"/>
      <c r="C22" s="12" t="s">
        <v>191</v>
      </c>
      <c r="D22" s="53"/>
      <c r="E22" s="39">
        <v>50000</v>
      </c>
      <c r="F22" s="39"/>
      <c r="G22" s="50"/>
      <c r="H22" s="39">
        <v>15498</v>
      </c>
      <c r="I22" s="43"/>
      <c r="J22" s="50"/>
      <c r="K22" s="39">
        <f t="shared" si="0"/>
        <v>34502</v>
      </c>
      <c r="L22" s="43"/>
      <c r="M22" s="6"/>
    </row>
    <row r="23" spans="1:17" ht="15.75" customHeight="1" thickBot="1" x14ac:dyDescent="0.2">
      <c r="A23" s="250"/>
      <c r="B23" s="236"/>
      <c r="C23" s="94" t="s">
        <v>192</v>
      </c>
      <c r="D23" s="104" t="s">
        <v>234</v>
      </c>
      <c r="E23" s="103">
        <f>SUM(事業活動収支計算書①!E36,事業活動収支計算書①!E42,事業活動収支計算書①!E66)</f>
        <v>537187502</v>
      </c>
      <c r="F23" s="103" t="s">
        <v>233</v>
      </c>
      <c r="G23" s="104" t="s">
        <v>234</v>
      </c>
      <c r="H23" s="103">
        <f>SUM(事業活動収支計算書①!H36,事業活動収支計算書①!H42,事業活動収支計算書①!H66)</f>
        <v>540769557</v>
      </c>
      <c r="I23" s="107" t="s">
        <v>235</v>
      </c>
      <c r="J23" s="104" t="s">
        <v>234</v>
      </c>
      <c r="K23" s="103">
        <f t="shared" si="0"/>
        <v>-3582055</v>
      </c>
      <c r="L23" s="107" t="s">
        <v>233</v>
      </c>
      <c r="M23" s="23"/>
    </row>
    <row r="24" spans="1:17" ht="15.75" customHeight="1" thickBot="1" x14ac:dyDescent="0.2">
      <c r="A24" s="251"/>
      <c r="B24" s="78"/>
      <c r="C24" s="95" t="s">
        <v>123</v>
      </c>
      <c r="D24" s="105" t="s">
        <v>234</v>
      </c>
      <c r="E24" s="106">
        <f>事業活動収支計算書①!E34-事業活動収支計算書②!E23</f>
        <v>1427298</v>
      </c>
      <c r="F24" s="106" t="s">
        <v>233</v>
      </c>
      <c r="G24" s="105" t="s">
        <v>234</v>
      </c>
      <c r="H24" s="106">
        <f>事業活動収支計算書①!H34-事業活動収支計算書②!H23</f>
        <v>-1633526</v>
      </c>
      <c r="I24" s="107" t="s">
        <v>231</v>
      </c>
      <c r="J24" s="105" t="s">
        <v>234</v>
      </c>
      <c r="K24" s="106">
        <f t="shared" si="0"/>
        <v>3060824</v>
      </c>
      <c r="L24" s="108" t="s">
        <v>233</v>
      </c>
      <c r="M24" s="5"/>
    </row>
    <row r="25" spans="1:17" ht="15.75" customHeight="1" thickBot="1" x14ac:dyDescent="0.2">
      <c r="A25" s="249" t="s">
        <v>225</v>
      </c>
      <c r="B25" s="234" t="s">
        <v>223</v>
      </c>
      <c r="C25" s="96" t="s">
        <v>141</v>
      </c>
      <c r="D25" s="97"/>
      <c r="E25" s="98" t="s">
        <v>0</v>
      </c>
      <c r="F25" s="98"/>
      <c r="G25" s="99"/>
      <c r="H25" s="98" t="s">
        <v>1</v>
      </c>
      <c r="I25" s="100"/>
      <c r="J25" s="99"/>
      <c r="K25" s="98" t="s">
        <v>2</v>
      </c>
      <c r="L25" s="100"/>
      <c r="M25" s="101" t="s">
        <v>244</v>
      </c>
    </row>
    <row r="26" spans="1:17" ht="15.75" customHeight="1" x14ac:dyDescent="0.15">
      <c r="A26" s="250"/>
      <c r="B26" s="235"/>
      <c r="C26" s="13" t="s">
        <v>196</v>
      </c>
      <c r="D26" s="105" t="s">
        <v>234</v>
      </c>
      <c r="E26" s="106">
        <f>SUM(E27:E29)</f>
        <v>87500</v>
      </c>
      <c r="F26" s="106" t="s">
        <v>233</v>
      </c>
      <c r="G26" s="105" t="s">
        <v>234</v>
      </c>
      <c r="H26" s="106">
        <f>SUM(H27:H29)</f>
        <v>11732</v>
      </c>
      <c r="I26" s="108" t="s">
        <v>233</v>
      </c>
      <c r="J26" s="105" t="s">
        <v>234</v>
      </c>
      <c r="K26" s="106">
        <f t="shared" ref="K26:K33" si="1">E26-H26</f>
        <v>75768</v>
      </c>
      <c r="L26" s="108" t="s">
        <v>233</v>
      </c>
      <c r="M26" s="5"/>
    </row>
    <row r="27" spans="1:17" ht="15.75" customHeight="1" x14ac:dyDescent="0.15">
      <c r="A27" s="250"/>
      <c r="B27" s="235"/>
      <c r="C27" s="12" t="s">
        <v>194</v>
      </c>
      <c r="D27" s="53"/>
      <c r="E27" s="39">
        <v>3000</v>
      </c>
      <c r="F27" s="39"/>
      <c r="G27" s="50"/>
      <c r="H27" s="39">
        <v>404</v>
      </c>
      <c r="I27" s="43"/>
      <c r="J27" s="50"/>
      <c r="K27" s="39">
        <f t="shared" si="1"/>
        <v>2596</v>
      </c>
      <c r="L27" s="43"/>
      <c r="M27" s="6"/>
    </row>
    <row r="28" spans="1:17" ht="15.75" customHeight="1" x14ac:dyDescent="0.15">
      <c r="A28" s="250"/>
      <c r="B28" s="235"/>
      <c r="C28" s="12" t="s">
        <v>195</v>
      </c>
      <c r="D28" s="53"/>
      <c r="E28" s="39">
        <v>4500</v>
      </c>
      <c r="F28" s="39"/>
      <c r="G28" s="50"/>
      <c r="H28" s="39">
        <v>0</v>
      </c>
      <c r="I28" s="43"/>
      <c r="J28" s="50"/>
      <c r="K28" s="39">
        <f t="shared" si="1"/>
        <v>4500</v>
      </c>
      <c r="L28" s="43"/>
      <c r="M28" s="6"/>
    </row>
    <row r="29" spans="1:17" ht="15.75" customHeight="1" x14ac:dyDescent="0.15">
      <c r="A29" s="250"/>
      <c r="B29" s="235"/>
      <c r="C29" s="12" t="s">
        <v>197</v>
      </c>
      <c r="D29" s="53"/>
      <c r="E29" s="39">
        <v>80000</v>
      </c>
      <c r="F29" s="39"/>
      <c r="G29" s="50"/>
      <c r="H29" s="39">
        <v>11328</v>
      </c>
      <c r="I29" s="43"/>
      <c r="J29" s="50"/>
      <c r="K29" s="39">
        <f t="shared" si="1"/>
        <v>68672</v>
      </c>
      <c r="L29" s="43"/>
      <c r="M29" s="6"/>
    </row>
    <row r="30" spans="1:17" ht="15.75" customHeight="1" x14ac:dyDescent="0.15">
      <c r="A30" s="250"/>
      <c r="B30" s="235"/>
      <c r="C30" s="11" t="s">
        <v>198</v>
      </c>
      <c r="D30" s="109" t="s">
        <v>234</v>
      </c>
      <c r="E30" s="110">
        <f>SUM(E31)</f>
        <v>200000</v>
      </c>
      <c r="F30" s="110" t="s">
        <v>233</v>
      </c>
      <c r="G30" s="109" t="s">
        <v>234</v>
      </c>
      <c r="H30" s="173">
        <f>SUM(H31)</f>
        <v>18252</v>
      </c>
      <c r="I30" s="111" t="s">
        <v>233</v>
      </c>
      <c r="J30" s="109" t="s">
        <v>234</v>
      </c>
      <c r="K30" s="110">
        <f t="shared" si="1"/>
        <v>181748</v>
      </c>
      <c r="L30" s="111" t="s">
        <v>233</v>
      </c>
      <c r="M30" s="6"/>
    </row>
    <row r="31" spans="1:17" ht="15.75" customHeight="1" x14ac:dyDescent="0.15">
      <c r="A31" s="250"/>
      <c r="B31" s="235"/>
      <c r="C31" s="12" t="s">
        <v>199</v>
      </c>
      <c r="D31" s="53"/>
      <c r="E31" s="39">
        <v>200000</v>
      </c>
      <c r="F31" s="39"/>
      <c r="G31" s="50"/>
      <c r="H31" s="160">
        <v>18252</v>
      </c>
      <c r="I31" s="43"/>
      <c r="J31" s="50"/>
      <c r="K31" s="39">
        <f t="shared" si="1"/>
        <v>181748</v>
      </c>
      <c r="L31" s="43"/>
      <c r="M31" s="6"/>
    </row>
    <row r="32" spans="1:17" ht="15.75" customHeight="1" x14ac:dyDescent="0.15">
      <c r="A32" s="250"/>
      <c r="B32" s="235"/>
      <c r="C32" s="12" t="s">
        <v>304</v>
      </c>
      <c r="D32" s="53"/>
      <c r="E32" s="39">
        <v>200000</v>
      </c>
      <c r="F32" s="39"/>
      <c r="G32" s="50"/>
      <c r="H32" s="185">
        <v>18252</v>
      </c>
      <c r="I32" s="43"/>
      <c r="J32" s="50"/>
      <c r="K32" s="39">
        <f t="shared" si="1"/>
        <v>181748</v>
      </c>
      <c r="L32" s="43"/>
      <c r="M32" s="6"/>
    </row>
    <row r="33" spans="1:13" ht="15.75" customHeight="1" thickBot="1" x14ac:dyDescent="0.2">
      <c r="A33" s="250"/>
      <c r="B33" s="236"/>
      <c r="C33" s="94" t="s">
        <v>200</v>
      </c>
      <c r="D33" s="104" t="s">
        <v>234</v>
      </c>
      <c r="E33" s="103">
        <f>SUM(E26,E30)</f>
        <v>287500</v>
      </c>
      <c r="F33" s="103" t="s">
        <v>233</v>
      </c>
      <c r="G33" s="104" t="s">
        <v>234</v>
      </c>
      <c r="H33" s="186">
        <f>SUM(H26,H30)</f>
        <v>29984</v>
      </c>
      <c r="I33" s="107" t="s">
        <v>233</v>
      </c>
      <c r="J33" s="104" t="s">
        <v>234</v>
      </c>
      <c r="K33" s="103">
        <f t="shared" si="1"/>
        <v>257516</v>
      </c>
      <c r="L33" s="107" t="s">
        <v>233</v>
      </c>
      <c r="M33" s="23"/>
    </row>
    <row r="34" spans="1:13" ht="15.75" customHeight="1" thickBot="1" x14ac:dyDescent="0.2">
      <c r="A34" s="250"/>
      <c r="B34" s="252" t="s">
        <v>222</v>
      </c>
      <c r="C34" s="96" t="s">
        <v>141</v>
      </c>
      <c r="D34" s="97"/>
      <c r="E34" s="98" t="s">
        <v>193</v>
      </c>
      <c r="F34" s="98"/>
      <c r="G34" s="99"/>
      <c r="H34" s="98" t="s">
        <v>1</v>
      </c>
      <c r="I34" s="100"/>
      <c r="J34" s="99"/>
      <c r="K34" s="98" t="s">
        <v>2</v>
      </c>
      <c r="L34" s="100"/>
      <c r="M34" s="101" t="s">
        <v>4</v>
      </c>
    </row>
    <row r="35" spans="1:13" ht="15.75" customHeight="1" x14ac:dyDescent="0.15">
      <c r="A35" s="250"/>
      <c r="B35" s="253"/>
      <c r="C35" s="13" t="s">
        <v>201</v>
      </c>
      <c r="D35" s="105" t="s">
        <v>234</v>
      </c>
      <c r="E35" s="106">
        <f>SUM(E36)</f>
        <v>464319</v>
      </c>
      <c r="F35" s="38" t="s">
        <v>233</v>
      </c>
      <c r="G35" s="105" t="s">
        <v>234</v>
      </c>
      <c r="H35" s="106">
        <f>SUM(H36)</f>
        <v>464319</v>
      </c>
      <c r="I35" s="108" t="s">
        <v>233</v>
      </c>
      <c r="J35" s="105" t="s">
        <v>234</v>
      </c>
      <c r="K35" s="106">
        <f>E35-H35</f>
        <v>0</v>
      </c>
      <c r="L35" s="108" t="s">
        <v>233</v>
      </c>
      <c r="M35" s="5"/>
    </row>
    <row r="36" spans="1:13" ht="15.75" customHeight="1" x14ac:dyDescent="0.15">
      <c r="A36" s="250"/>
      <c r="B36" s="253"/>
      <c r="C36" s="10" t="s">
        <v>202</v>
      </c>
      <c r="D36" s="54"/>
      <c r="E36" s="39">
        <v>464319</v>
      </c>
      <c r="F36" s="39"/>
      <c r="G36" s="50"/>
      <c r="H36" s="160">
        <v>464319</v>
      </c>
      <c r="I36" s="43"/>
      <c r="J36" s="50"/>
      <c r="K36" s="39">
        <f>E36-H36</f>
        <v>0</v>
      </c>
      <c r="L36" s="43"/>
      <c r="M36" s="6"/>
    </row>
    <row r="37" spans="1:13" ht="15.75" customHeight="1" x14ac:dyDescent="0.15">
      <c r="A37" s="250"/>
      <c r="B37" s="253"/>
      <c r="C37" s="10"/>
      <c r="D37" s="54"/>
      <c r="E37" s="39"/>
      <c r="F37" s="39"/>
      <c r="G37" s="50"/>
      <c r="H37" s="39"/>
      <c r="I37" s="43"/>
      <c r="J37" s="50"/>
      <c r="K37" s="39"/>
      <c r="L37" s="43"/>
      <c r="M37" s="6"/>
    </row>
    <row r="38" spans="1:13" ht="15.75" customHeight="1" x14ac:dyDescent="0.15">
      <c r="A38" s="250"/>
      <c r="B38" s="253"/>
      <c r="C38" s="10"/>
      <c r="D38" s="54"/>
      <c r="E38" s="39"/>
      <c r="F38" s="39"/>
      <c r="G38" s="50"/>
      <c r="H38" s="39"/>
      <c r="I38" s="43"/>
      <c r="J38" s="50"/>
      <c r="K38" s="39"/>
      <c r="L38" s="43"/>
      <c r="M38" s="6"/>
    </row>
    <row r="39" spans="1:13" ht="15.75" customHeight="1" x14ac:dyDescent="0.15">
      <c r="A39" s="250"/>
      <c r="B39" s="253"/>
      <c r="C39" s="10"/>
      <c r="D39" s="54"/>
      <c r="E39" s="39"/>
      <c r="F39" s="39"/>
      <c r="G39" s="50"/>
      <c r="H39" s="39"/>
      <c r="I39" s="43"/>
      <c r="J39" s="50"/>
      <c r="K39" s="39"/>
      <c r="L39" s="43"/>
      <c r="M39" s="6"/>
    </row>
    <row r="40" spans="1:13" ht="15.75" customHeight="1" thickBot="1" x14ac:dyDescent="0.2">
      <c r="A40" s="250"/>
      <c r="B40" s="254"/>
      <c r="C40" s="94" t="s">
        <v>203</v>
      </c>
      <c r="D40" s="104" t="s">
        <v>234</v>
      </c>
      <c r="E40" s="103">
        <f>SUM(E35)</f>
        <v>464319</v>
      </c>
      <c r="F40" s="103" t="s">
        <v>233</v>
      </c>
      <c r="G40" s="104" t="s">
        <v>234</v>
      </c>
      <c r="H40" s="103">
        <f>SUM(H35)</f>
        <v>464319</v>
      </c>
      <c r="I40" s="107" t="s">
        <v>233</v>
      </c>
      <c r="J40" s="104" t="s">
        <v>234</v>
      </c>
      <c r="K40" s="103">
        <f>SUM(K35)</f>
        <v>0</v>
      </c>
      <c r="L40" s="107" t="s">
        <v>233</v>
      </c>
      <c r="M40" s="23"/>
    </row>
    <row r="41" spans="1:13" ht="15.75" customHeight="1" thickBot="1" x14ac:dyDescent="0.2">
      <c r="A41" s="250"/>
      <c r="B41" s="70"/>
      <c r="C41" s="95" t="s">
        <v>204</v>
      </c>
      <c r="D41" s="112" t="s">
        <v>234</v>
      </c>
      <c r="E41" s="113">
        <f>E33-E40</f>
        <v>-176819</v>
      </c>
      <c r="F41" s="113" t="s">
        <v>233</v>
      </c>
      <c r="G41" s="112" t="s">
        <v>234</v>
      </c>
      <c r="H41" s="113">
        <f>H33-H40</f>
        <v>-434335</v>
      </c>
      <c r="I41" s="114" t="s">
        <v>233</v>
      </c>
      <c r="J41" s="112" t="s">
        <v>234</v>
      </c>
      <c r="K41" s="113">
        <f>K33-K40</f>
        <v>257516</v>
      </c>
      <c r="L41" s="114" t="s">
        <v>233</v>
      </c>
      <c r="M41" s="74"/>
    </row>
    <row r="42" spans="1:13" ht="15.75" customHeight="1" thickBot="1" x14ac:dyDescent="0.2">
      <c r="A42" s="80" t="s">
        <v>205</v>
      </c>
      <c r="B42" s="80"/>
      <c r="C42" s="81"/>
      <c r="D42" s="82"/>
      <c r="E42" s="146">
        <f>E24+E41</f>
        <v>1250479</v>
      </c>
      <c r="F42" s="146"/>
      <c r="G42" s="157"/>
      <c r="H42" s="146">
        <f>H24+H41</f>
        <v>-2067861</v>
      </c>
      <c r="I42" s="158"/>
      <c r="J42" s="157"/>
      <c r="K42" s="146">
        <f>E42-H42</f>
        <v>3318340</v>
      </c>
      <c r="L42" s="83"/>
      <c r="M42" s="77"/>
    </row>
    <row r="43" spans="1:13" ht="15.75" customHeight="1" thickBot="1" x14ac:dyDescent="0.2">
      <c r="A43" s="249" t="s">
        <v>226</v>
      </c>
      <c r="B43" s="252" t="s">
        <v>223</v>
      </c>
      <c r="C43" s="96" t="s">
        <v>141</v>
      </c>
      <c r="D43" s="97"/>
      <c r="E43" s="98" t="s">
        <v>193</v>
      </c>
      <c r="F43" s="98"/>
      <c r="G43" s="99"/>
      <c r="H43" s="98" t="s">
        <v>1</v>
      </c>
      <c r="I43" s="100"/>
      <c r="J43" s="99"/>
      <c r="K43" s="98" t="s">
        <v>2</v>
      </c>
      <c r="L43" s="100"/>
      <c r="M43" s="101" t="s">
        <v>245</v>
      </c>
    </row>
    <row r="44" spans="1:13" ht="15.75" customHeight="1" x14ac:dyDescent="0.15">
      <c r="A44" s="250"/>
      <c r="B44" s="255"/>
      <c r="C44" s="180" t="s">
        <v>301</v>
      </c>
      <c r="D44" s="105" t="s">
        <v>230</v>
      </c>
      <c r="E44" s="106">
        <f>+E45</f>
        <v>0</v>
      </c>
      <c r="F44" s="106" t="s">
        <v>231</v>
      </c>
      <c r="G44" s="105" t="s">
        <v>230</v>
      </c>
      <c r="H44" s="106">
        <f>+H45</f>
        <v>0</v>
      </c>
      <c r="I44" s="108" t="s">
        <v>231</v>
      </c>
      <c r="J44" s="105" t="s">
        <v>230</v>
      </c>
      <c r="K44" s="106">
        <f t="shared" ref="K44:K51" si="2">E44-H44</f>
        <v>0</v>
      </c>
      <c r="L44" s="108" t="s">
        <v>231</v>
      </c>
      <c r="M44" s="175"/>
    </row>
    <row r="45" spans="1:13" ht="15.75" customHeight="1" x14ac:dyDescent="0.15">
      <c r="A45" s="250"/>
      <c r="B45" s="255"/>
      <c r="C45" s="10" t="s">
        <v>302</v>
      </c>
      <c r="D45" s="54"/>
      <c r="E45" s="149">
        <v>0</v>
      </c>
      <c r="F45" s="176"/>
      <c r="G45" s="177"/>
      <c r="H45" s="149">
        <v>0</v>
      </c>
      <c r="I45" s="178"/>
      <c r="J45" s="177"/>
      <c r="K45" s="176"/>
      <c r="L45" s="178"/>
      <c r="M45" s="179"/>
    </row>
    <row r="46" spans="1:13" ht="15.75" customHeight="1" x14ac:dyDescent="0.15">
      <c r="A46" s="250"/>
      <c r="B46" s="253"/>
      <c r="C46" s="13" t="s">
        <v>206</v>
      </c>
      <c r="D46" s="105" t="s">
        <v>230</v>
      </c>
      <c r="E46" s="106">
        <f>SUM(E47:E48)</f>
        <v>2000000</v>
      </c>
      <c r="F46" s="106" t="s">
        <v>231</v>
      </c>
      <c r="G46" s="105" t="s">
        <v>230</v>
      </c>
      <c r="H46" s="106">
        <f>SUM(H47:H48)</f>
        <v>682200</v>
      </c>
      <c r="I46" s="108" t="s">
        <v>231</v>
      </c>
      <c r="J46" s="105" t="s">
        <v>230</v>
      </c>
      <c r="K46" s="106">
        <f t="shared" si="2"/>
        <v>1317800</v>
      </c>
      <c r="L46" s="108" t="s">
        <v>231</v>
      </c>
      <c r="M46" s="5"/>
    </row>
    <row r="47" spans="1:13" ht="15.75" customHeight="1" x14ac:dyDescent="0.15">
      <c r="A47" s="250"/>
      <c r="B47" s="253"/>
      <c r="C47" s="154" t="s">
        <v>288</v>
      </c>
      <c r="D47" s="105"/>
      <c r="E47" s="149">
        <v>2000000</v>
      </c>
      <c r="F47" s="106"/>
      <c r="G47" s="105"/>
      <c r="H47" s="149">
        <v>682200</v>
      </c>
      <c r="I47" s="108"/>
      <c r="J47" s="105"/>
      <c r="K47" s="39">
        <f t="shared" si="2"/>
        <v>1317800</v>
      </c>
      <c r="L47" s="108"/>
      <c r="M47" s="5"/>
    </row>
    <row r="48" spans="1:13" ht="15.75" customHeight="1" x14ac:dyDescent="0.15">
      <c r="A48" s="250"/>
      <c r="B48" s="253"/>
      <c r="C48" s="10" t="s">
        <v>207</v>
      </c>
      <c r="D48" s="50"/>
      <c r="E48" s="39">
        <f>SUM(E49:E51)</f>
        <v>0</v>
      </c>
      <c r="F48" s="39"/>
      <c r="G48" s="50"/>
      <c r="H48" s="39">
        <f>SUM(H49:H51)</f>
        <v>0</v>
      </c>
      <c r="I48" s="43"/>
      <c r="J48" s="50"/>
      <c r="K48" s="39">
        <f t="shared" si="2"/>
        <v>0</v>
      </c>
      <c r="L48" s="43"/>
      <c r="M48" s="6"/>
    </row>
    <row r="49" spans="1:13" ht="15.75" customHeight="1" x14ac:dyDescent="0.15">
      <c r="A49" s="250"/>
      <c r="B49" s="253"/>
      <c r="C49" s="10" t="s">
        <v>208</v>
      </c>
      <c r="D49" s="50"/>
      <c r="E49" s="39">
        <v>0</v>
      </c>
      <c r="F49" s="39"/>
      <c r="G49" s="50"/>
      <c r="H49" s="39">
        <v>0</v>
      </c>
      <c r="I49" s="43"/>
      <c r="J49" s="50"/>
      <c r="K49" s="39">
        <f t="shared" si="2"/>
        <v>0</v>
      </c>
      <c r="L49" s="43"/>
      <c r="M49" s="6"/>
    </row>
    <row r="50" spans="1:13" ht="15.75" customHeight="1" x14ac:dyDescent="0.15">
      <c r="A50" s="250"/>
      <c r="B50" s="253"/>
      <c r="C50" s="10" t="s">
        <v>209</v>
      </c>
      <c r="D50" s="50"/>
      <c r="E50" s="39">
        <v>0</v>
      </c>
      <c r="F50" s="39"/>
      <c r="G50" s="50"/>
      <c r="H50" s="39">
        <v>0</v>
      </c>
      <c r="I50" s="43"/>
      <c r="J50" s="50"/>
      <c r="K50" s="39">
        <f t="shared" si="2"/>
        <v>0</v>
      </c>
      <c r="L50" s="43"/>
      <c r="M50" s="6"/>
    </row>
    <row r="51" spans="1:13" ht="15.75" customHeight="1" x14ac:dyDescent="0.15">
      <c r="A51" s="250"/>
      <c r="B51" s="253"/>
      <c r="C51" s="10" t="s">
        <v>210</v>
      </c>
      <c r="D51" s="50"/>
      <c r="E51" s="39">
        <v>0</v>
      </c>
      <c r="F51" s="39"/>
      <c r="G51" s="50"/>
      <c r="H51" s="39">
        <v>0</v>
      </c>
      <c r="I51" s="43"/>
      <c r="J51" s="50"/>
      <c r="K51" s="39">
        <f t="shared" si="2"/>
        <v>0</v>
      </c>
      <c r="L51" s="43"/>
      <c r="M51" s="6"/>
    </row>
    <row r="52" spans="1:13" ht="15.75" customHeight="1" thickBot="1" x14ac:dyDescent="0.2">
      <c r="A52" s="250"/>
      <c r="B52" s="254"/>
      <c r="C52" s="94" t="s">
        <v>211</v>
      </c>
      <c r="D52" s="104" t="s">
        <v>230</v>
      </c>
      <c r="E52" s="103">
        <f>SUM(E44,E46)</f>
        <v>2000000</v>
      </c>
      <c r="F52" s="103" t="s">
        <v>231</v>
      </c>
      <c r="G52" s="104" t="s">
        <v>230</v>
      </c>
      <c r="H52" s="103">
        <f>SUM(H44,H46)</f>
        <v>682200</v>
      </c>
      <c r="I52" s="107" t="s">
        <v>231</v>
      </c>
      <c r="J52" s="104" t="s">
        <v>230</v>
      </c>
      <c r="K52" s="103">
        <f>SUM(K46)</f>
        <v>1317800</v>
      </c>
      <c r="L52" s="107" t="s">
        <v>231</v>
      </c>
      <c r="M52" s="23"/>
    </row>
    <row r="53" spans="1:13" ht="15.75" customHeight="1" thickBot="1" x14ac:dyDescent="0.2">
      <c r="A53" s="250"/>
      <c r="B53" s="256" t="s">
        <v>222</v>
      </c>
      <c r="C53" s="96" t="s">
        <v>141</v>
      </c>
      <c r="D53" s="97"/>
      <c r="E53" s="98" t="s">
        <v>193</v>
      </c>
      <c r="F53" s="98"/>
      <c r="G53" s="99"/>
      <c r="H53" s="98" t="s">
        <v>1</v>
      </c>
      <c r="I53" s="100"/>
      <c r="J53" s="99"/>
      <c r="K53" s="98" t="s">
        <v>2</v>
      </c>
      <c r="L53" s="100"/>
      <c r="M53" s="101" t="s">
        <v>245</v>
      </c>
    </row>
    <row r="54" spans="1:13" ht="15.75" customHeight="1" x14ac:dyDescent="0.15">
      <c r="A54" s="250"/>
      <c r="B54" s="253"/>
      <c r="C54" s="19" t="s">
        <v>312</v>
      </c>
      <c r="D54" s="207" t="s">
        <v>230</v>
      </c>
      <c r="E54" s="118">
        <f>SUM(E55)</f>
        <v>0</v>
      </c>
      <c r="F54" s="119" t="s">
        <v>231</v>
      </c>
      <c r="G54" s="118" t="s">
        <v>230</v>
      </c>
      <c r="H54" s="118">
        <f>SUM(H55)</f>
        <v>0</v>
      </c>
      <c r="I54" s="118" t="s">
        <v>231</v>
      </c>
      <c r="J54" s="120" t="s">
        <v>230</v>
      </c>
      <c r="K54" s="118">
        <f>SUM(K55)</f>
        <v>0</v>
      </c>
      <c r="L54" s="119" t="s">
        <v>231</v>
      </c>
      <c r="M54" s="9"/>
    </row>
    <row r="55" spans="1:13" ht="15.75" customHeight="1" x14ac:dyDescent="0.15">
      <c r="A55" s="250"/>
      <c r="B55" s="253"/>
      <c r="C55" s="200" t="s">
        <v>313</v>
      </c>
      <c r="D55" s="54"/>
      <c r="E55" s="151">
        <v>0</v>
      </c>
      <c r="F55" s="111"/>
      <c r="G55" s="110"/>
      <c r="H55" s="151">
        <v>0</v>
      </c>
      <c r="I55" s="110"/>
      <c r="J55" s="109"/>
      <c r="K55" s="151"/>
      <c r="L55" s="111"/>
      <c r="M55" s="6"/>
    </row>
    <row r="56" spans="1:13" ht="15.75" customHeight="1" x14ac:dyDescent="0.15">
      <c r="A56" s="250"/>
      <c r="B56" s="253"/>
      <c r="C56" s="201" t="s">
        <v>314</v>
      </c>
      <c r="D56" s="171" t="s">
        <v>230</v>
      </c>
      <c r="E56" s="110"/>
      <c r="F56" s="111" t="s">
        <v>316</v>
      </c>
      <c r="G56" s="110" t="s">
        <v>317</v>
      </c>
      <c r="H56" s="110"/>
      <c r="I56" s="110" t="s">
        <v>316</v>
      </c>
      <c r="J56" s="109" t="s">
        <v>317</v>
      </c>
      <c r="K56" s="110"/>
      <c r="L56" s="111" t="s">
        <v>316</v>
      </c>
      <c r="M56" s="6"/>
    </row>
    <row r="57" spans="1:13" ht="15.75" customHeight="1" x14ac:dyDescent="0.15">
      <c r="A57" s="250"/>
      <c r="B57" s="253"/>
      <c r="C57" s="201"/>
      <c r="D57" s="54"/>
      <c r="E57" s="110"/>
      <c r="F57" s="111"/>
      <c r="G57" s="110"/>
      <c r="H57" s="110"/>
      <c r="I57" s="110"/>
      <c r="J57" s="109"/>
      <c r="K57" s="110"/>
      <c r="L57" s="111"/>
      <c r="M57" s="6"/>
    </row>
    <row r="58" spans="1:13" ht="15.75" customHeight="1" x14ac:dyDescent="0.15">
      <c r="A58" s="250"/>
      <c r="B58" s="253"/>
      <c r="C58" s="202"/>
      <c r="D58" s="203"/>
      <c r="E58" s="121"/>
      <c r="F58" s="204"/>
      <c r="G58" s="121"/>
      <c r="H58" s="121"/>
      <c r="I58" s="121"/>
      <c r="J58" s="205"/>
      <c r="K58" s="121"/>
      <c r="L58" s="204"/>
      <c r="M58" s="27"/>
    </row>
    <row r="59" spans="1:13" ht="15.75" customHeight="1" thickBot="1" x14ac:dyDescent="0.2">
      <c r="A59" s="250"/>
      <c r="B59" s="254"/>
      <c r="C59" s="94" t="s">
        <v>315</v>
      </c>
      <c r="D59" s="208" t="s">
        <v>230</v>
      </c>
      <c r="E59" s="103">
        <f>SUM(E54+E56)</f>
        <v>0</v>
      </c>
      <c r="F59" s="107" t="s">
        <v>231</v>
      </c>
      <c r="G59" s="103" t="s">
        <v>230</v>
      </c>
      <c r="H59" s="103">
        <f>SUM(H54+H56)</f>
        <v>0</v>
      </c>
      <c r="I59" s="103" t="s">
        <v>231</v>
      </c>
      <c r="J59" s="104" t="s">
        <v>230</v>
      </c>
      <c r="K59" s="103">
        <f>SUM(K54+K56)</f>
        <v>0</v>
      </c>
      <c r="L59" s="107" t="s">
        <v>231</v>
      </c>
      <c r="M59" s="23"/>
    </row>
    <row r="60" spans="1:13" ht="15.75" customHeight="1" thickBot="1" x14ac:dyDescent="0.2">
      <c r="A60" s="251"/>
      <c r="B60" s="206"/>
      <c r="C60" s="102" t="s">
        <v>212</v>
      </c>
      <c r="D60" s="115" t="s">
        <v>230</v>
      </c>
      <c r="E60" s="116">
        <f>E52-E59</f>
        <v>2000000</v>
      </c>
      <c r="F60" s="116" t="s">
        <v>231</v>
      </c>
      <c r="G60" s="115" t="s">
        <v>230</v>
      </c>
      <c r="H60" s="116">
        <f>H52-H59</f>
        <v>682200</v>
      </c>
      <c r="I60" s="117" t="s">
        <v>231</v>
      </c>
      <c r="J60" s="115" t="s">
        <v>230</v>
      </c>
      <c r="K60" s="116">
        <f>K52-K59</f>
        <v>1317800</v>
      </c>
      <c r="L60" s="117" t="s">
        <v>231</v>
      </c>
      <c r="M60" s="4"/>
    </row>
    <row r="61" spans="1:13" ht="15.75" customHeight="1" x14ac:dyDescent="0.15">
      <c r="A61" s="93"/>
      <c r="B61" s="71"/>
      <c r="C61" s="92"/>
      <c r="D61" s="72" t="s">
        <v>234</v>
      </c>
      <c r="E61" s="25"/>
      <c r="F61" s="25" t="s">
        <v>233</v>
      </c>
      <c r="G61" s="72"/>
      <c r="H61" s="247"/>
      <c r="I61" s="73"/>
      <c r="J61" s="72"/>
      <c r="K61" s="25"/>
      <c r="L61" s="73"/>
      <c r="M61" s="74"/>
    </row>
    <row r="62" spans="1:13" ht="15.75" customHeight="1" x14ac:dyDescent="0.15">
      <c r="A62" s="86" t="s">
        <v>213</v>
      </c>
      <c r="B62" s="71"/>
      <c r="C62" s="85"/>
      <c r="D62" s="45"/>
      <c r="E62" s="38">
        <v>2000000</v>
      </c>
      <c r="F62" s="38"/>
      <c r="G62" s="45"/>
      <c r="H62" s="248"/>
      <c r="I62" s="42"/>
      <c r="J62" s="45"/>
      <c r="K62" s="38">
        <v>2000000</v>
      </c>
      <c r="L62" s="42"/>
      <c r="M62" s="5"/>
    </row>
    <row r="63" spans="1:13" ht="15.75" customHeight="1" x14ac:dyDescent="0.15">
      <c r="A63" s="87" t="s">
        <v>214</v>
      </c>
      <c r="B63" s="47"/>
      <c r="C63" s="69"/>
      <c r="D63" s="50" t="s">
        <v>234</v>
      </c>
      <c r="E63" s="39">
        <f>+E42+E60-E62</f>
        <v>1250479</v>
      </c>
      <c r="F63" s="39" t="s">
        <v>233</v>
      </c>
      <c r="G63" s="50" t="s">
        <v>234</v>
      </c>
      <c r="H63" s="39">
        <f>H42+H60</f>
        <v>-1385661</v>
      </c>
      <c r="I63" s="43" t="s">
        <v>233</v>
      </c>
      <c r="J63" s="50" t="s">
        <v>234</v>
      </c>
      <c r="K63" s="39">
        <f>E63-H63</f>
        <v>2636140</v>
      </c>
      <c r="L63" s="43" t="s">
        <v>233</v>
      </c>
      <c r="M63" s="6"/>
    </row>
    <row r="64" spans="1:13" ht="15.75" customHeight="1" x14ac:dyDescent="0.15">
      <c r="A64" s="87" t="s">
        <v>215</v>
      </c>
      <c r="B64" s="3"/>
      <c r="C64" s="69"/>
      <c r="D64" s="50" t="s">
        <v>234</v>
      </c>
      <c r="E64" s="39">
        <v>-44000000</v>
      </c>
      <c r="F64" s="39" t="s">
        <v>233</v>
      </c>
      <c r="G64" s="50" t="s">
        <v>234</v>
      </c>
      <c r="H64" s="185">
        <v>-60050070</v>
      </c>
      <c r="I64" s="43" t="s">
        <v>233</v>
      </c>
      <c r="J64" s="50" t="s">
        <v>234</v>
      </c>
      <c r="K64" s="39">
        <f>E64-H64</f>
        <v>16050070</v>
      </c>
      <c r="L64" s="43" t="s">
        <v>233</v>
      </c>
      <c r="M64" s="6"/>
    </row>
    <row r="65" spans="1:13" ht="15.75" customHeight="1" thickBot="1" x14ac:dyDescent="0.2">
      <c r="A65" s="88" t="s">
        <v>216</v>
      </c>
      <c r="B65" s="75"/>
      <c r="C65" s="76"/>
      <c r="D65" s="104" t="s">
        <v>234</v>
      </c>
      <c r="E65" s="103">
        <f>SUM(E63:E64)</f>
        <v>-42749521</v>
      </c>
      <c r="F65" s="103" t="s">
        <v>233</v>
      </c>
      <c r="G65" s="104" t="s">
        <v>234</v>
      </c>
      <c r="H65" s="103">
        <f>SUM(H63:H64)</f>
        <v>-61435731</v>
      </c>
      <c r="I65" s="107" t="s">
        <v>233</v>
      </c>
      <c r="J65" s="104" t="s">
        <v>234</v>
      </c>
      <c r="K65" s="103">
        <f>SUM(K63:K64)</f>
        <v>18686210</v>
      </c>
      <c r="L65" s="107" t="s">
        <v>233</v>
      </c>
      <c r="M65" s="23"/>
    </row>
    <row r="66" spans="1:13" ht="15.75" customHeight="1" x14ac:dyDescent="0.15">
      <c r="A66" s="89" t="s">
        <v>217</v>
      </c>
      <c r="B66" s="84"/>
      <c r="C66" s="85"/>
      <c r="D66" s="45" t="s">
        <v>234</v>
      </c>
      <c r="E66" s="38">
        <v>-963291186</v>
      </c>
      <c r="F66" s="38" t="s">
        <v>233</v>
      </c>
      <c r="G66" s="45" t="s">
        <v>234</v>
      </c>
      <c r="H66" s="174">
        <v>-988112775</v>
      </c>
      <c r="I66" s="42" t="s">
        <v>233</v>
      </c>
      <c r="J66" s="45" t="s">
        <v>234</v>
      </c>
      <c r="K66" s="38">
        <f>E66-H66</f>
        <v>24821589</v>
      </c>
      <c r="L66" s="42" t="s">
        <v>233</v>
      </c>
      <c r="M66" s="5"/>
    </row>
    <row r="67" spans="1:13" ht="15.75" customHeight="1" thickBot="1" x14ac:dyDescent="0.2">
      <c r="A67" s="88" t="s">
        <v>218</v>
      </c>
      <c r="B67" s="3"/>
      <c r="C67" s="76"/>
      <c r="D67" s="104" t="s">
        <v>234</v>
      </c>
      <c r="E67" s="103">
        <f>SUM(E65:E66)</f>
        <v>-1006040707</v>
      </c>
      <c r="F67" s="103" t="s">
        <v>233</v>
      </c>
      <c r="G67" s="104" t="s">
        <v>234</v>
      </c>
      <c r="H67" s="103">
        <f>SUM(H65:H66)</f>
        <v>-1049548506</v>
      </c>
      <c r="I67" s="107" t="s">
        <v>233</v>
      </c>
      <c r="J67" s="104" t="s">
        <v>234</v>
      </c>
      <c r="K67" s="103">
        <f>E67-H67</f>
        <v>43507799</v>
      </c>
      <c r="L67" s="107" t="s">
        <v>233</v>
      </c>
      <c r="M67" s="23"/>
    </row>
    <row r="68" spans="1:13" ht="15.75" customHeight="1" x14ac:dyDescent="0.15">
      <c r="A68" s="90"/>
      <c r="B68" s="70"/>
      <c r="C68" s="24"/>
      <c r="D68" s="24"/>
      <c r="E68" s="25"/>
      <c r="F68" s="25"/>
      <c r="G68" s="25"/>
      <c r="H68" s="25"/>
      <c r="I68" s="25"/>
      <c r="J68" s="25"/>
      <c r="K68" s="25"/>
      <c r="L68" s="25"/>
      <c r="M68" s="74"/>
    </row>
    <row r="69" spans="1:13" ht="15.75" customHeight="1" thickBot="1" x14ac:dyDescent="0.2">
      <c r="A69" s="91" t="s">
        <v>219</v>
      </c>
      <c r="B69" s="3"/>
      <c r="C69" s="26"/>
      <c r="D69" s="26"/>
      <c r="E69" s="25"/>
      <c r="F69" s="25"/>
      <c r="G69" s="25"/>
      <c r="H69" s="25"/>
      <c r="I69" s="25"/>
      <c r="J69" s="25"/>
      <c r="K69" s="25"/>
      <c r="L69" s="25"/>
      <c r="M69" s="74"/>
    </row>
    <row r="70" spans="1:13" ht="15.75" customHeight="1" x14ac:dyDescent="0.15">
      <c r="A70" s="242" t="s">
        <v>220</v>
      </c>
      <c r="B70" s="243"/>
      <c r="C70" s="244"/>
      <c r="D70" s="120" t="s">
        <v>234</v>
      </c>
      <c r="E70" s="118">
        <f>SUM(事業活動収支計算書①!E34+事業活動収支計算書②!E33+事業活動収支計算書②!E52)</f>
        <v>540902300</v>
      </c>
      <c r="F70" s="119" t="s">
        <v>233</v>
      </c>
      <c r="G70" s="120" t="s">
        <v>234</v>
      </c>
      <c r="H70" s="118">
        <f>SUM(事業活動収支計算書①!H34+事業活動収支計算書②!H33+事業活動収支計算書②!H52)</f>
        <v>539848215</v>
      </c>
      <c r="I70" s="119" t="s">
        <v>233</v>
      </c>
      <c r="J70" s="120" t="s">
        <v>234</v>
      </c>
      <c r="K70" s="118">
        <f>E70-H70</f>
        <v>1054085</v>
      </c>
      <c r="L70" s="119" t="s">
        <v>233</v>
      </c>
      <c r="M70" s="9"/>
    </row>
    <row r="71" spans="1:13" ht="15.75" customHeight="1" thickBot="1" x14ac:dyDescent="0.2">
      <c r="A71" s="245" t="s">
        <v>221</v>
      </c>
      <c r="B71" s="246"/>
      <c r="C71" s="246"/>
      <c r="D71" s="116" t="s">
        <v>234</v>
      </c>
      <c r="E71" s="116">
        <f>SUM(E23,E40,E59,E62)</f>
        <v>539651821</v>
      </c>
      <c r="F71" s="117" t="s">
        <v>233</v>
      </c>
      <c r="G71" s="115" t="s">
        <v>234</v>
      </c>
      <c r="H71" s="116">
        <f>SUM(H23,H40,H59)</f>
        <v>541233876</v>
      </c>
      <c r="I71" s="117" t="s">
        <v>233</v>
      </c>
      <c r="J71" s="115" t="s">
        <v>234</v>
      </c>
      <c r="K71" s="116">
        <f>E71-H71</f>
        <v>-1582055</v>
      </c>
      <c r="L71" s="117" t="s">
        <v>233</v>
      </c>
      <c r="M71" s="4"/>
    </row>
    <row r="74" spans="1:13" x14ac:dyDescent="0.15">
      <c r="E74" s="169">
        <f>+E70-E71</f>
        <v>1250479</v>
      </c>
      <c r="H74" s="169">
        <f>+H70-H71</f>
        <v>-1385661</v>
      </c>
    </row>
    <row r="76" spans="1:13" x14ac:dyDescent="0.15">
      <c r="E76" s="3"/>
    </row>
    <row r="77" spans="1:13" x14ac:dyDescent="0.15">
      <c r="E77" s="3"/>
    </row>
  </sheetData>
  <mergeCells count="12">
    <mergeCell ref="A70:C70"/>
    <mergeCell ref="A71:C71"/>
    <mergeCell ref="H61:H62"/>
    <mergeCell ref="A2:A24"/>
    <mergeCell ref="A25:A41"/>
    <mergeCell ref="A43:A60"/>
    <mergeCell ref="B2:B23"/>
    <mergeCell ref="B25:B33"/>
    <mergeCell ref="B34:B40"/>
    <mergeCell ref="B43:B52"/>
    <mergeCell ref="B53:B59"/>
    <mergeCell ref="D2:F2"/>
  </mergeCells>
  <phoneticPr fontId="1"/>
  <pageMargins left="0.51181102362204722" right="0.31496062992125984" top="0.55118110236220474" bottom="0.55118110236220474" header="0.31496062992125984" footer="0.31496062992125984"/>
  <pageSetup paperSize="9" scale="75" orientation="portrait" r:id="rId1"/>
  <headerFooter>
    <oddFooter xml:space="preserve">&amp;C 7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4"/>
  <sheetViews>
    <sheetView workbookViewId="0">
      <selection activeCell="C5" sqref="C5"/>
    </sheetView>
  </sheetViews>
  <sheetFormatPr defaultRowHeight="13.5" x14ac:dyDescent="0.15"/>
  <cols>
    <col min="1" max="1" width="29.375" customWidth="1"/>
    <col min="2" max="2" width="1.25" customWidth="1"/>
    <col min="3" max="3" width="15.625" customWidth="1"/>
    <col min="4" max="5" width="1.25" customWidth="1"/>
    <col min="8" max="8" width="1.25" customWidth="1"/>
    <col min="9" max="9" width="16.875" customWidth="1"/>
    <col min="10" max="10" width="1.25" customWidth="1"/>
  </cols>
  <sheetData>
    <row r="1" spans="1:11" x14ac:dyDescent="0.15">
      <c r="A1" s="140" t="s">
        <v>260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14.25" thickBot="1" x14ac:dyDescent="0.2">
      <c r="A2" s="140" t="s">
        <v>248</v>
      </c>
      <c r="B2" s="140"/>
      <c r="C2" s="140"/>
      <c r="D2" s="36"/>
      <c r="E2" s="36"/>
      <c r="F2" s="36"/>
      <c r="G2" s="36"/>
      <c r="H2" s="36" t="s">
        <v>252</v>
      </c>
      <c r="I2" s="36" t="s">
        <v>254</v>
      </c>
      <c r="J2" s="36" t="s">
        <v>253</v>
      </c>
      <c r="K2" s="36"/>
    </row>
    <row r="3" spans="1:11" ht="14.25" thickBot="1" x14ac:dyDescent="0.2">
      <c r="A3" s="144" t="s">
        <v>275</v>
      </c>
      <c r="B3" s="145"/>
      <c r="C3" s="146" t="s">
        <v>250</v>
      </c>
      <c r="D3" s="147"/>
      <c r="E3" s="145"/>
      <c r="F3" s="152" t="s">
        <v>276</v>
      </c>
      <c r="G3" s="147"/>
      <c r="H3" s="145"/>
      <c r="I3" s="146" t="s">
        <v>250</v>
      </c>
      <c r="J3" s="148"/>
    </row>
    <row r="4" spans="1:11" x14ac:dyDescent="0.15">
      <c r="A4" s="141" t="s">
        <v>263</v>
      </c>
      <c r="B4" s="142"/>
      <c r="C4" s="38">
        <v>3635295</v>
      </c>
      <c r="D4" s="143"/>
      <c r="E4" s="142"/>
      <c r="F4" s="38" t="s">
        <v>268</v>
      </c>
      <c r="G4" s="143"/>
      <c r="H4" s="142"/>
      <c r="I4" s="38">
        <v>9146500</v>
      </c>
      <c r="J4" s="123"/>
    </row>
    <row r="5" spans="1:11" x14ac:dyDescent="0.15">
      <c r="A5" s="28" t="s">
        <v>264</v>
      </c>
      <c r="B5" s="61"/>
      <c r="C5" s="39">
        <v>33378545</v>
      </c>
      <c r="D5" s="57"/>
      <c r="E5" s="61"/>
      <c r="F5" s="39" t="s">
        <v>279</v>
      </c>
      <c r="G5" s="57"/>
      <c r="H5" s="61"/>
      <c r="I5" s="39">
        <v>61610000</v>
      </c>
      <c r="J5" s="30"/>
    </row>
    <row r="6" spans="1:11" x14ac:dyDescent="0.15">
      <c r="A6" s="28" t="s">
        <v>265</v>
      </c>
      <c r="B6" s="61"/>
      <c r="C6" s="216">
        <v>52575522</v>
      </c>
      <c r="D6" s="57"/>
      <c r="E6" s="61"/>
      <c r="F6" s="39" t="s">
        <v>269</v>
      </c>
      <c r="G6" s="57"/>
      <c r="H6" s="61"/>
      <c r="I6" s="159">
        <v>6800560</v>
      </c>
      <c r="J6" s="30"/>
    </row>
    <row r="7" spans="1:11" x14ac:dyDescent="0.15">
      <c r="A7" s="28" t="s">
        <v>266</v>
      </c>
      <c r="B7" s="61"/>
      <c r="C7" s="182">
        <v>1644200</v>
      </c>
      <c r="D7" s="57"/>
      <c r="E7" s="61"/>
      <c r="F7" s="39" t="s">
        <v>303</v>
      </c>
      <c r="G7" s="57"/>
      <c r="H7" s="61"/>
      <c r="I7" s="39">
        <v>2122800</v>
      </c>
      <c r="J7" s="30"/>
    </row>
    <row r="8" spans="1:11" x14ac:dyDescent="0.15">
      <c r="A8" s="28" t="s">
        <v>267</v>
      </c>
      <c r="B8" s="61"/>
      <c r="C8" s="182">
        <v>73200</v>
      </c>
      <c r="D8" s="57"/>
      <c r="E8" s="61"/>
      <c r="F8" s="39" t="s">
        <v>280</v>
      </c>
      <c r="G8" s="57"/>
      <c r="H8" s="61"/>
      <c r="I8" s="39">
        <v>8</v>
      </c>
      <c r="J8" s="30"/>
    </row>
    <row r="9" spans="1:11" x14ac:dyDescent="0.15">
      <c r="A9" s="28" t="s">
        <v>261</v>
      </c>
      <c r="B9" s="61"/>
      <c r="C9" s="199">
        <v>15096403</v>
      </c>
      <c r="D9" s="57"/>
      <c r="E9" s="61"/>
      <c r="F9" s="39" t="s">
        <v>259</v>
      </c>
      <c r="G9" s="57"/>
      <c r="H9" s="61"/>
      <c r="I9" s="39">
        <v>390</v>
      </c>
      <c r="J9" s="30"/>
    </row>
    <row r="10" spans="1:11" x14ac:dyDescent="0.15">
      <c r="A10" s="29" t="s">
        <v>257</v>
      </c>
      <c r="B10" s="61"/>
      <c r="C10" s="39">
        <f>SUM(C4:C9)</f>
        <v>106403165</v>
      </c>
      <c r="D10" s="57"/>
      <c r="E10" s="61"/>
      <c r="F10" s="110" t="s">
        <v>256</v>
      </c>
      <c r="G10" s="57"/>
      <c r="H10" s="61"/>
      <c r="I10" s="39">
        <f>SUM(I4:I9)</f>
        <v>79680258</v>
      </c>
      <c r="J10" s="30"/>
    </row>
    <row r="11" spans="1:11" ht="14.25" thickBot="1" x14ac:dyDescent="0.2">
      <c r="A11" s="138"/>
      <c r="B11" s="137"/>
      <c r="C11" s="40"/>
      <c r="D11" s="137"/>
      <c r="E11" s="137"/>
      <c r="F11" s="116" t="s">
        <v>258</v>
      </c>
      <c r="G11" s="63"/>
      <c r="H11" s="64"/>
      <c r="I11" s="224">
        <f>I10-C10</f>
        <v>-26722907</v>
      </c>
      <c r="J11" s="139"/>
    </row>
    <row r="12" spans="1:11" x14ac:dyDescent="0.15">
      <c r="A12" s="183"/>
      <c r="B12" s="60"/>
      <c r="C12" s="25"/>
      <c r="D12" s="60"/>
      <c r="E12" s="60"/>
      <c r="F12" s="113"/>
      <c r="G12" s="60"/>
      <c r="H12" s="60"/>
      <c r="I12" s="188"/>
      <c r="J12" s="60"/>
    </row>
    <row r="13" spans="1:11" x14ac:dyDescent="0.15">
      <c r="A13" s="183"/>
      <c r="B13" s="60"/>
      <c r="C13" s="25"/>
      <c r="D13" s="60"/>
      <c r="E13" s="60"/>
      <c r="F13" s="113"/>
      <c r="G13" s="60"/>
      <c r="H13" s="60"/>
      <c r="I13" s="188"/>
      <c r="J13" s="60"/>
    </row>
    <row r="14" spans="1:11" x14ac:dyDescent="0.15">
      <c r="A14" s="183"/>
      <c r="B14" s="60"/>
      <c r="C14" s="25"/>
      <c r="D14" s="60"/>
      <c r="E14" s="60"/>
      <c r="F14" s="113"/>
      <c r="G14" s="60"/>
      <c r="H14" s="60"/>
      <c r="I14" s="188"/>
      <c r="J14" s="60"/>
    </row>
    <row r="15" spans="1:11" x14ac:dyDescent="0.15">
      <c r="A15" s="183"/>
      <c r="B15" s="60"/>
      <c r="C15" s="25"/>
      <c r="D15" s="60"/>
      <c r="E15" s="60"/>
      <c r="F15" s="113"/>
      <c r="G15" s="60"/>
      <c r="H15" s="60"/>
      <c r="I15" s="188"/>
      <c r="J15" s="60"/>
    </row>
    <row r="16" spans="1:11" x14ac:dyDescent="0.15">
      <c r="A16" s="140" t="s">
        <v>260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</row>
    <row r="17" spans="1:11" ht="14.25" thickBot="1" x14ac:dyDescent="0.2">
      <c r="A17" s="140" t="s">
        <v>255</v>
      </c>
      <c r="B17" s="36"/>
      <c r="C17" s="36"/>
      <c r="D17" s="36"/>
      <c r="E17" s="36"/>
      <c r="F17" s="36"/>
      <c r="G17" s="36"/>
      <c r="H17" s="36" t="s">
        <v>252</v>
      </c>
      <c r="I17" s="36" t="s">
        <v>254</v>
      </c>
      <c r="J17" s="36" t="s">
        <v>253</v>
      </c>
      <c r="K17" s="36"/>
    </row>
    <row r="18" spans="1:11" ht="14.25" thickBot="1" x14ac:dyDescent="0.2">
      <c r="A18" s="144" t="s">
        <v>275</v>
      </c>
      <c r="B18" s="145"/>
      <c r="C18" s="146" t="s">
        <v>250</v>
      </c>
      <c r="D18" s="147"/>
      <c r="E18" s="145"/>
      <c r="F18" s="152" t="s">
        <v>276</v>
      </c>
      <c r="G18" s="147"/>
      <c r="H18" s="145"/>
      <c r="I18" s="146" t="s">
        <v>250</v>
      </c>
      <c r="J18" s="148"/>
    </row>
    <row r="19" spans="1:11" x14ac:dyDescent="0.15">
      <c r="A19" s="141" t="s">
        <v>270</v>
      </c>
      <c r="B19" s="142"/>
      <c r="C19" s="38">
        <v>5868</v>
      </c>
      <c r="D19" s="143"/>
      <c r="E19" s="142"/>
      <c r="F19" s="38" t="s">
        <v>272</v>
      </c>
      <c r="G19" s="143"/>
      <c r="H19" s="142"/>
      <c r="I19" s="38">
        <v>843216</v>
      </c>
      <c r="J19" s="123"/>
    </row>
    <row r="20" spans="1:11" x14ac:dyDescent="0.15">
      <c r="A20" s="28" t="s">
        <v>271</v>
      </c>
      <c r="B20" s="61"/>
      <c r="C20" s="182">
        <v>31200</v>
      </c>
      <c r="D20" s="57"/>
      <c r="E20" s="61"/>
      <c r="F20" s="39"/>
      <c r="G20" s="57"/>
      <c r="H20" s="61"/>
      <c r="I20" s="39"/>
      <c r="J20" s="30"/>
    </row>
    <row r="21" spans="1:11" x14ac:dyDescent="0.15">
      <c r="A21" s="28" t="s">
        <v>267</v>
      </c>
      <c r="B21" s="61"/>
      <c r="C21" s="182">
        <v>7800</v>
      </c>
      <c r="D21" s="57"/>
      <c r="E21" s="61"/>
      <c r="F21" s="39"/>
      <c r="G21" s="57"/>
      <c r="H21" s="61"/>
      <c r="I21" s="39"/>
      <c r="J21" s="30"/>
    </row>
    <row r="22" spans="1:11" x14ac:dyDescent="0.15">
      <c r="A22" s="28" t="s">
        <v>261</v>
      </c>
      <c r="B22" s="61"/>
      <c r="C22" s="39">
        <v>780096</v>
      </c>
      <c r="D22" s="57"/>
      <c r="E22" s="61"/>
      <c r="F22" s="39"/>
      <c r="G22" s="57"/>
      <c r="H22" s="61"/>
      <c r="I22" s="39"/>
      <c r="J22" s="30"/>
    </row>
    <row r="23" spans="1:11" x14ac:dyDescent="0.15">
      <c r="A23" s="29" t="s">
        <v>257</v>
      </c>
      <c r="B23" s="61"/>
      <c r="C23" s="39">
        <f>SUM(C19:C22)</f>
        <v>824964</v>
      </c>
      <c r="D23" s="57"/>
      <c r="E23" s="61"/>
      <c r="F23" s="110" t="s">
        <v>256</v>
      </c>
      <c r="G23" s="57"/>
      <c r="H23" s="61"/>
      <c r="I23" s="39">
        <f>SUM(I19:I22)</f>
        <v>843216</v>
      </c>
      <c r="J23" s="30"/>
    </row>
    <row r="24" spans="1:11" ht="14.25" thickBot="1" x14ac:dyDescent="0.2">
      <c r="A24" s="138"/>
      <c r="B24" s="137"/>
      <c r="C24" s="40"/>
      <c r="D24" s="137"/>
      <c r="E24" s="137"/>
      <c r="F24" s="116" t="s">
        <v>258</v>
      </c>
      <c r="G24" s="63"/>
      <c r="H24" s="64"/>
      <c r="I24" s="168">
        <f>I23-C23</f>
        <v>18252</v>
      </c>
      <c r="J24" s="139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資金収支計算書収入</vt:lpstr>
      <vt:lpstr>資金収支計算書支出</vt:lpstr>
      <vt:lpstr>事業活動収支計算書①</vt:lpstr>
      <vt:lpstr>事業活動収支計算書②</vt:lpstr>
      <vt:lpstr>事業活動収支計算書③</vt:lpstr>
      <vt:lpstr>資金収支計算書支出!Print_Area</vt:lpstr>
      <vt:lpstr>資金収支計算書収入!Print_Area</vt:lpstr>
      <vt:lpstr>事業活動収支計算書①!Print_Area</vt:lpstr>
      <vt:lpstr>事業活動収支計算書②!Print_Area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北原 政典</cp:lastModifiedBy>
  <cp:lastPrinted>2024-05-20T09:36:25Z</cp:lastPrinted>
  <dcterms:created xsi:type="dcterms:W3CDTF">2017-04-17T07:36:55Z</dcterms:created>
  <dcterms:modified xsi:type="dcterms:W3CDTF">2024-05-24T02:44:40Z</dcterms:modified>
</cp:coreProperties>
</file>